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Regnskab" sheetId="1" r:id="rId1"/>
    <sheet name="Ark2" sheetId="2" state="hidden" r:id="rId2"/>
    <sheet name="Noter" sheetId="3" r:id="rId3"/>
  </sheets>
  <definedNames>
    <definedName name="EksterneData_1" localSheetId="1">'Ark2'!$A$1:$G$363</definedName>
    <definedName name="EksterneData_1" localSheetId="2">Noter!$A$1:$G$382</definedName>
  </definedNames>
  <calcPr calcId="125725"/>
</workbook>
</file>

<file path=xl/calcChain.xml><?xml version="1.0" encoding="utf-8"?>
<calcChain xmlns="http://schemas.openxmlformats.org/spreadsheetml/2006/main">
  <c r="C384" i="3"/>
  <c r="C383"/>
  <c r="C381"/>
  <c r="C370"/>
  <c r="C361"/>
  <c r="C358"/>
  <c r="C325"/>
  <c r="C323"/>
  <c r="C317"/>
  <c r="C301"/>
  <c r="C294"/>
  <c r="C288"/>
  <c r="C272"/>
  <c r="C267"/>
  <c r="C196"/>
  <c r="C192"/>
  <c r="C183"/>
  <c r="C137"/>
  <c r="C115"/>
  <c r="C99"/>
  <c r="C96"/>
  <c r="D42" i="1"/>
  <c r="D43"/>
  <c r="D41"/>
  <c r="D40"/>
  <c r="C38"/>
  <c r="C37"/>
  <c r="C36"/>
  <c r="C35"/>
  <c r="C34"/>
  <c r="C28"/>
  <c r="D8"/>
  <c r="C22"/>
  <c r="C26"/>
  <c r="C29"/>
  <c r="C27"/>
  <c r="C25"/>
  <c r="C21"/>
  <c r="C20"/>
  <c r="C19"/>
  <c r="C18"/>
  <c r="C14"/>
  <c r="C17"/>
  <c r="C16"/>
  <c r="C15"/>
  <c r="C24"/>
  <c r="C13"/>
  <c r="C12"/>
  <c r="D10"/>
  <c r="D9"/>
  <c r="D7"/>
  <c r="D6"/>
  <c r="D5"/>
  <c r="D4"/>
  <c r="D3"/>
  <c r="C39" l="1"/>
  <c r="C30"/>
  <c r="D11"/>
  <c r="D31" l="1"/>
  <c r="D44" s="1"/>
  <c r="D45" l="1"/>
  <c r="D47"/>
</calcChain>
</file>

<file path=xl/connections.xml><?xml version="1.0" encoding="utf-8"?>
<connections xmlns="http://schemas.openxmlformats.org/spreadsheetml/2006/main">
  <connection id="1" name="Forbindelse" type="1" refreshedVersion="3" background="1" saveData="1">
    <dbPr connection="DRIVER={Oracle in OraHome92};SERVER=AXDB;UID=READ_USER;DBQ=AXDB;DBA=W;APA=T;EXC=F;XSM=Default;FEN=T;QTO=T;FRC=10;FDL=10;LOB=T;RST=T;GDE=F;FRL=Lo;BAM=IfAllSuccessful;MTS=F;MDI=Me;CSR=F;FWC=F;PFC=10;TLO=O;_x0000__x0013_꘱㉠ưѣ됀Òᗖ_x0000__xffff__xffff_㐼搀ȹ΀ᗖ_x0000_됀Ò㪬_x0013_ꊵ㉠ưѣҀ_x0000__x0000_ưѣ搀ȹ㫤_x0013_ꄷ㉠ưѣꅁ㉠✑볙_x0000__x0000_ưѣ搀ȹ搀ȹ뮸㍈㪼_x0013_㵄_x0013__x0000__x0000_㱘_x0013_搀ȹ_x0001__x0000_㰀_x0013_砦㉫඗䌁_x0000__x0000__x0000__x0000_砷㉫_x0000__x0000_ȼʡ_x0000__x0000_㾀_x0000__x0000__x0000__x0000__x0000__x0000__x0000_㾀_x0000__x0000__x0000__x0000__x0000__x0000__x0000_㾀_x0013__x0000__x0000_㾀_x0000__x0000__x0000__x0000__x0000__x0000__x0000_㾀_x0000__x0000__x0000__x0000__x0000__x0000__x0000_㾀蠳縶_xffff__xffff_蠪縶躠縷_x0000__x0000_䋏㉨֒_x0005__x0014__x0000_඗䌁똨搀ȹ踀縷6_x0000__x0000__x0000_ԁ_x0000__x0016__x0000_㱘_x0013_㱘_x0013_ưѣ㬐_x0013_㬸_x0013__x0000__x0000_㮌_x0013__x0000__x0000__x0000__x0000__x0000__x0000__x0014__x0000_ưѣ㱘_x0013__x0000__x0000__x0000__x0000__x0000__x0000_㯼_x0013_盼㉰֒_x0005__x000f__x0000__x0000__x0000__x0000__x0000_㳌_x0013_ʡ_x0000_㲔_x0013_䔺㉨֒_x0005__x000f__x0000__x0000__x0000__x0000__x0000_㳌_x0013_" command="SELECT LEDGERTRANS.ACCOUNTNUM, LEDGERTABLE.ACCOUNTNAME, LEDGERTRANS.AMOUNTMST, LEDGERTRANS.DIMENSION2_, LEDGERTRANS.VOUCHER, LEDGERTRANS.TXT, LEDGERTRANS.TRANSDATE_x000d__x000a_FROM BMSSA.LEDGERTABLE LEDGERTABLE, BMSSA.LEDGERTRANS LEDGERTRANS_x000d__x000a_WHERE LEDGERTABLE.ACCOUNTNUM = LEDGERTRANS.ACCOUNTNUM AND LEDGERTABLE.DATAAREAID = LEDGERTRANS.DATAAREAID AND ((LEDGERTRANS.DATAAREAID = '509') AND (LEDGERTRANS.TRANSDATE&gt;=({ts '2009-01-01 00:00:00'}) And LEDGERTRANS.TRANSDATE&lt;=({ts '2009-12-31 23:59:00'})))_x000d__x000a_ORDER BY LEDGERTRANS.ACCOUNTNUM, LEDGERTABLE.ACCOUNTNAME, LEDGERTRANS.DATAAREAID"/>
  </connection>
  <connection id="2" name="Forbindelse1" type="1" refreshedVersion="3" background="1" saveData="1">
    <dbPr connection="DRIVER={Oracle in OraHome92};SERVER=AXDB;UID=READ_USER;DBQ=AXDB;DBA=W;APA=T;EXC=F;XSM=Default;FEN=T;QTO=T;FRC=10;FDL=10;LOB=T;RST=T;GDE=F;FRL=Lo;BAM=IfAllSuccessful;MTS=F;MDI=Me;CSR=F;FWC=F;PFC=10;TLO=O;_x0000__x0013_꘱㉠ưѣ됀Òᗖ_x0000__xffff__xffff_㐼搀ȹ΀ᗖ_x0000_됀Ò㪬_x0013_ꊵ㉠ưѣҀ_x0000__x0000_ưѣ搀ȹ㫤_x0013_ꄷ㉠ưѣꅁ㉠✑볙_x0000__x0000_ưѣ搀ȹ搀ȹ뮸㍈㪼_x0013_㵄_x0013__x0000__x0000_㱘_x0013_搀ȹ_x0001__x0000_㰀_x0013_砦㉫඗䌁_x0000__x0000__x0000__x0000_砷㉫_x0000__x0000_ȼʡ_x0000__x0000_㾀_x0000__x0000__x0000__x0000__x0000__x0000__x0000_㾀_x0000__x0000__x0000__x0000__x0000__x0000__x0000_㾀_x0013__x0000__x0000_㾀_x0000__x0000__x0000__x0000__x0000__x0000__x0000_㾀_x0000__x0000__x0000__x0000__x0000__x0000__x0000_㾀蠳縶_xffff__xffff_蠪縶躠縷_x0000__x0000_䋏㉨֒_x0005__x0014__x0000_඗䌁똨搀ȹ踀縷6_x0000__x0000__x0000_ԁ_x0000__x0016__x0000_㱘_x0013_㱘_x0013_ưѣ㬐_x0013_㬸_x0013__x0000__x0000_㮌_x0013__x0000__x0000__x0000__x0000__x0000__x0000__x0014__x0000_ưѣ㱘_x0013__x0000__x0000__x0000__x0000__x0000__x0000_㯼_x0013_盼㉰֒_x0005__x000f__x0000__x0000__x0000__x0000__x0000_㳌_x0013_ʡ_x0000_㲔_x0013_䔺㉨֒_x0005__x000f__x0000__x0000__x0000__x0000__x0000_㳌_x0013_" command="SELECT LEDGERTRANS.ACCOUNTNUM, LEDGERTABLE.ACCOUNTNAME, LEDGERTRANS.AMOUNTMST, LEDGERTRANS.DIMENSION2_, LEDGERTRANS.VOUCHER, LEDGERTRANS.TXT, LEDGERTRANS.TRANSDATE_x000d__x000a_FROM BMSSA.LEDGERTABLE LEDGERTABLE, BMSSA.LEDGERTRANS LEDGERTRANS_x000d__x000a_WHERE LEDGERTABLE.ACCOUNTNUM = LEDGERTRANS.ACCOUNTNUM AND LEDGERTABLE.DATAAREAID = LEDGERTRANS.DATAAREAID AND ((LEDGERTRANS.DATAAREAID = '509') AND (LEDGERTRANS.TRANSDATE&gt;=({ts '2009-01-01 00:00:00'}) And LEDGERTRANS.TRANSDATE&lt;=({ts '2009-12-31 23:59:00'})))_x000d__x000a_ORDER BY LEDGERTRANS.ACCOUNTNUM, LEDGERTABLE.ACCOUNTNAME, LEDGERTRANS.DATAAREAID"/>
  </connection>
</connections>
</file>

<file path=xl/sharedStrings.xml><?xml version="1.0" encoding="utf-8"?>
<sst xmlns="http://schemas.openxmlformats.org/spreadsheetml/2006/main" count="3762" uniqueCount="357">
  <si>
    <t>ACCOUNTNUM</t>
  </si>
  <si>
    <t>ACCOUNTNAME</t>
  </si>
  <si>
    <t>AMOUNTMST</t>
  </si>
  <si>
    <t>DIMENSION2_</t>
  </si>
  <si>
    <t>VOUCHER</t>
  </si>
  <si>
    <t>TXT</t>
  </si>
  <si>
    <t>TRANSDATE</t>
  </si>
  <si>
    <t xml:space="preserve">     10300</t>
  </si>
  <si>
    <t>Lån &amp; Spar 0400 - 401 25 48 449</t>
  </si>
  <si>
    <t>_x0002_</t>
  </si>
  <si>
    <t xml:space="preserve">                  73</t>
  </si>
  <si>
    <t>Renteindtægter L&amp;S</t>
  </si>
  <si>
    <t xml:space="preserve">         BE509_00179</t>
  </si>
  <si>
    <t>Ole Tofte soundslide</t>
  </si>
  <si>
    <t xml:space="preserve">         BE509_00180</t>
  </si>
  <si>
    <t>Peer Nielsen div</t>
  </si>
  <si>
    <t xml:space="preserve">                  70</t>
  </si>
  <si>
    <t>Kontingent</t>
  </si>
  <si>
    <t xml:space="preserve">                  68</t>
  </si>
  <si>
    <t>Kursusgebyr 18/11</t>
  </si>
  <si>
    <t xml:space="preserve">         BE509_00175</t>
  </si>
  <si>
    <t>Oplevelsesture 7/8</t>
  </si>
  <si>
    <t xml:space="preserve">         BE509_00177</t>
  </si>
  <si>
    <t>Marianne Christensen</t>
  </si>
  <si>
    <t xml:space="preserve">                  60</t>
  </si>
  <si>
    <t xml:space="preserve">         BE509_00174</t>
  </si>
  <si>
    <t>DP kantinesalg 25/11</t>
  </si>
  <si>
    <t xml:space="preserve">         BE509_00171</t>
  </si>
  <si>
    <t xml:space="preserve">                  55</t>
  </si>
  <si>
    <t xml:space="preserve">         BE509_00172</t>
  </si>
  <si>
    <t>Glennie Marie Almer</t>
  </si>
  <si>
    <t xml:space="preserve">                  61</t>
  </si>
  <si>
    <t xml:space="preserve">         BE509_00173</t>
  </si>
  <si>
    <t>Henning Laugesen 18/</t>
  </si>
  <si>
    <t xml:space="preserve">                  63</t>
  </si>
  <si>
    <t xml:space="preserve">         BE509_00176</t>
  </si>
  <si>
    <t>Fredericia K. 18/11</t>
  </si>
  <si>
    <t xml:space="preserve">         BE509_00178</t>
  </si>
  <si>
    <t>Eric Allouche 18/1+2</t>
  </si>
  <si>
    <t xml:space="preserve">                  69</t>
  </si>
  <si>
    <t>Gebyr Lån&amp;Spar Bank</t>
  </si>
  <si>
    <t xml:space="preserve">                  37</t>
  </si>
  <si>
    <t xml:space="preserve">                  38</t>
  </si>
  <si>
    <t>Tilskud DP 3.kvt (127)</t>
  </si>
  <si>
    <t xml:space="preserve">                  39</t>
  </si>
  <si>
    <t>Tilskud DP 4.kvt (127)</t>
  </si>
  <si>
    <t xml:space="preserve">                  40</t>
  </si>
  <si>
    <t>Kursusgebyr 1-2/10</t>
  </si>
  <si>
    <t xml:space="preserve">                  41</t>
  </si>
  <si>
    <t xml:space="preserve">         BE509_00166</t>
  </si>
  <si>
    <t>Ledernes KonferenceC</t>
  </si>
  <si>
    <t xml:space="preserve">         BE509_00165</t>
  </si>
  <si>
    <t>BlåKors Behandling</t>
  </si>
  <si>
    <t xml:space="preserve">                  44</t>
  </si>
  <si>
    <t xml:space="preserve">                  18</t>
  </si>
  <si>
    <t>Kursusgebyr 11-12/3</t>
  </si>
  <si>
    <t>Kursusgebyr 22/1</t>
  </si>
  <si>
    <t xml:space="preserve">         BE509_00158</t>
  </si>
  <si>
    <t>Eric Allouche 1-2/4</t>
  </si>
  <si>
    <t xml:space="preserve">         BE509_00160</t>
  </si>
  <si>
    <t>DP kantinesalg 31/3</t>
  </si>
  <si>
    <t xml:space="preserve">         BE509_00159</t>
  </si>
  <si>
    <t>Birgitte Schousboe 1</t>
  </si>
  <si>
    <t xml:space="preserve">                  22</t>
  </si>
  <si>
    <t>Kursusgebyr 14-15/5+11-12/6</t>
  </si>
  <si>
    <t xml:space="preserve">                  45</t>
  </si>
  <si>
    <t>Gebyr Lån &amp; Spar Bank</t>
  </si>
  <si>
    <t xml:space="preserve">         BE509_00168</t>
  </si>
  <si>
    <t>Helge Børven 1-2/10</t>
  </si>
  <si>
    <t xml:space="preserve">         BE509_00167</t>
  </si>
  <si>
    <t>ISS scanning fak 09-</t>
  </si>
  <si>
    <t xml:space="preserve">         BE509_00169</t>
  </si>
  <si>
    <t>DP kantinesalg 13/10</t>
  </si>
  <si>
    <t xml:space="preserve">         BE509_00170</t>
  </si>
  <si>
    <t>Eric Allouche div tr</t>
  </si>
  <si>
    <t xml:space="preserve">                  50</t>
  </si>
  <si>
    <t xml:space="preserve">         BE509_00164</t>
  </si>
  <si>
    <t>Steen GUldager 28/1</t>
  </si>
  <si>
    <t xml:space="preserve">         BE509_00163</t>
  </si>
  <si>
    <t>Misbrugscentret 28/1</t>
  </si>
  <si>
    <t xml:space="preserve">                  33</t>
  </si>
  <si>
    <t xml:space="preserve">                  35</t>
  </si>
  <si>
    <t>DP Momsafregning 2.kvt.09</t>
  </si>
  <si>
    <t xml:space="preserve">                  36</t>
  </si>
  <si>
    <t xml:space="preserve">                  52</t>
  </si>
  <si>
    <t>Momsafregning 3.kvt.</t>
  </si>
  <si>
    <t xml:space="preserve">                  53</t>
  </si>
  <si>
    <t xml:space="preserve">         BE509_00154</t>
  </si>
  <si>
    <t>Helge Børven 28/1 DS</t>
  </si>
  <si>
    <t xml:space="preserve">         BE509_00153</t>
  </si>
  <si>
    <t>Helge Børven 10/3 fo</t>
  </si>
  <si>
    <t xml:space="preserve">         BE509_00156</t>
  </si>
  <si>
    <t xml:space="preserve">         BE509_00157</t>
  </si>
  <si>
    <t>Peer Nielsen 24-25/4</t>
  </si>
  <si>
    <t xml:space="preserve">                  23</t>
  </si>
  <si>
    <t xml:space="preserve">                  25</t>
  </si>
  <si>
    <t>Tilskud DP 2.kvt. (127)</t>
  </si>
  <si>
    <t xml:space="preserve">          Primo_2009</t>
  </si>
  <si>
    <t xml:space="preserve">         BE509_00152</t>
  </si>
  <si>
    <t>DP kantinesalg 12/3</t>
  </si>
  <si>
    <t xml:space="preserve">         BE509_00151</t>
  </si>
  <si>
    <t>DP kantinesalg 11/3</t>
  </si>
  <si>
    <t xml:space="preserve">                   6</t>
  </si>
  <si>
    <t xml:space="preserve">                  11</t>
  </si>
  <si>
    <t>Kursusgebyr 28/1</t>
  </si>
  <si>
    <t xml:space="preserve">         BE509_00155</t>
  </si>
  <si>
    <t xml:space="preserve">         BE509_00148</t>
  </si>
  <si>
    <t xml:space="preserve">         BE509_00147</t>
  </si>
  <si>
    <t>Midt regionjylland</t>
  </si>
  <si>
    <t xml:space="preserve">         BE509_00150</t>
  </si>
  <si>
    <t>Ringgården 22/1</t>
  </si>
  <si>
    <t xml:space="preserve">         BE509_00149</t>
  </si>
  <si>
    <t>Eric Allouche 22/1</t>
  </si>
  <si>
    <t>Kursusgebyr 28/</t>
  </si>
  <si>
    <t xml:space="preserve">                   7</t>
  </si>
  <si>
    <t>momsafregning 4.kvt.08</t>
  </si>
  <si>
    <t xml:space="preserve">                   8</t>
  </si>
  <si>
    <t>110</t>
  </si>
  <si>
    <t>100</t>
  </si>
  <si>
    <t>050811</t>
  </si>
  <si>
    <t>050617</t>
  </si>
  <si>
    <t xml:space="preserve">                  24</t>
  </si>
  <si>
    <t>Tilskud DP 1.kvt. (127)</t>
  </si>
  <si>
    <t xml:space="preserve">         BE509_00161</t>
  </si>
  <si>
    <t>DP momsafregning 1.k</t>
  </si>
  <si>
    <t xml:space="preserve">         BE509_00162</t>
  </si>
  <si>
    <t>Svend Aage Rasmussen</t>
  </si>
  <si>
    <t xml:space="preserve">                  29</t>
  </si>
  <si>
    <t xml:space="preserve">                  54</t>
  </si>
  <si>
    <t xml:space="preserve">     14100</t>
  </si>
  <si>
    <t>Forudbetalte omkostninger</t>
  </si>
  <si>
    <t xml:space="preserve">                  30</t>
  </si>
  <si>
    <t>Midtregionmidtjylland 28/1</t>
  </si>
  <si>
    <t xml:space="preserve">     20100</t>
  </si>
  <si>
    <t>Egenkapital - primo</t>
  </si>
  <si>
    <t>061023</t>
  </si>
  <si>
    <t>061115</t>
  </si>
  <si>
    <t>071011</t>
  </si>
  <si>
    <t>080911</t>
  </si>
  <si>
    <t>080424</t>
  </si>
  <si>
    <t>080225</t>
  </si>
  <si>
    <t>071210</t>
  </si>
  <si>
    <t>061205</t>
  </si>
  <si>
    <t>061024</t>
  </si>
  <si>
    <t>060421</t>
  </si>
  <si>
    <t xml:space="preserve">     23210</t>
  </si>
  <si>
    <t>Købs moms</t>
  </si>
  <si>
    <t>091118</t>
  </si>
  <si>
    <t xml:space="preserve">                  64</t>
  </si>
  <si>
    <t>Fredericia K. 18/11 forplejnin</t>
  </si>
  <si>
    <t xml:space="preserve">                  51</t>
  </si>
  <si>
    <t>Momsafregning 3.kvt</t>
  </si>
  <si>
    <t>090311</t>
  </si>
  <si>
    <t xml:space="preserve">                  10</t>
  </si>
  <si>
    <t xml:space="preserve">                   9</t>
  </si>
  <si>
    <t xml:space="preserve">                  21</t>
  </si>
  <si>
    <t>090122</t>
  </si>
  <si>
    <t xml:space="preserve">                   4</t>
  </si>
  <si>
    <t>Eric Allouche 22/1 forplejning</t>
  </si>
  <si>
    <t xml:space="preserve">                   3</t>
  </si>
  <si>
    <t xml:space="preserve">                  26</t>
  </si>
  <si>
    <t>Momsafregning 1.kvt.09</t>
  </si>
  <si>
    <t>091001</t>
  </si>
  <si>
    <t xml:space="preserve">                  42</t>
  </si>
  <si>
    <t>Ledernes KonferenceCente1-2/10</t>
  </si>
  <si>
    <t>090128</t>
  </si>
  <si>
    <t xml:space="preserve">                  32</t>
  </si>
  <si>
    <t>Misbrugscentret 28/1 forplejni</t>
  </si>
  <si>
    <t xml:space="preserve">                  31</t>
  </si>
  <si>
    <t>Steen Guldager 28/1 buketter</t>
  </si>
  <si>
    <t xml:space="preserve">                  34</t>
  </si>
  <si>
    <t>Momsafregning 2.kvt.09</t>
  </si>
  <si>
    <t xml:space="preserve">     23220</t>
  </si>
  <si>
    <t>Salgs moms</t>
  </si>
  <si>
    <t xml:space="preserve">                   5</t>
  </si>
  <si>
    <t xml:space="preserve">                  43</t>
  </si>
  <si>
    <t>Blå Kors Behandlingscenter 1-2</t>
  </si>
  <si>
    <t>090514</t>
  </si>
  <si>
    <t xml:space="preserve">     24205</t>
  </si>
  <si>
    <t>Skyldig moms</t>
  </si>
  <si>
    <t xml:space="preserve">                  27</t>
  </si>
  <si>
    <t>DP momsafregning 1.kvt. 09</t>
  </si>
  <si>
    <t xml:space="preserve">     24215</t>
  </si>
  <si>
    <t>Skyldige omkostninger til andre</t>
  </si>
  <si>
    <t>Kursusgebyr 28/1+22/1</t>
  </si>
  <si>
    <t xml:space="preserve">                   1</t>
  </si>
  <si>
    <t xml:space="preserve">     24230</t>
  </si>
  <si>
    <t>Samlekreditorer</t>
  </si>
  <si>
    <t xml:space="preserve">                  71</t>
  </si>
  <si>
    <t xml:space="preserve">                  72</t>
  </si>
  <si>
    <t>Ole Thofte Soundslides Plus</t>
  </si>
  <si>
    <t xml:space="preserve">                  58</t>
  </si>
  <si>
    <t xml:space="preserve">                  65</t>
  </si>
  <si>
    <t>Fredericia K. 18/11 lokaleleje</t>
  </si>
  <si>
    <t xml:space="preserve">                  66</t>
  </si>
  <si>
    <t>Marianne Christensen 1/11 DSB</t>
  </si>
  <si>
    <t xml:space="preserve">                  67</t>
  </si>
  <si>
    <t>Eric Allouche 18/1 08+27/11</t>
  </si>
  <si>
    <t xml:space="preserve">                   2</t>
  </si>
  <si>
    <t>Marianne Christensen p+dsb 22/</t>
  </si>
  <si>
    <t>Eric Allouche 22/1 km+forplejn</t>
  </si>
  <si>
    <t xml:space="preserve">                  15</t>
  </si>
  <si>
    <t>Marianne Christensen 10-12/3</t>
  </si>
  <si>
    <t xml:space="preserve">                  14</t>
  </si>
  <si>
    <t xml:space="preserve">                  13</t>
  </si>
  <si>
    <t>Helge Børven 28/1 DSB</t>
  </si>
  <si>
    <t xml:space="preserve">                  12</t>
  </si>
  <si>
    <t>Helge Børven 10/3 forplejning</t>
  </si>
  <si>
    <t xml:space="preserve">                  16</t>
  </si>
  <si>
    <t>Peer Nielsen 24-25/4-08 færge</t>
  </si>
  <si>
    <t xml:space="preserve">                  17</t>
  </si>
  <si>
    <t>Eric Allouche 1-2/4 AC kursus</t>
  </si>
  <si>
    <t xml:space="preserve">                  20</t>
  </si>
  <si>
    <t xml:space="preserve">                  19</t>
  </si>
  <si>
    <t>Birgitte Schousboe 11-12/3 hon</t>
  </si>
  <si>
    <t xml:space="preserve">                  28</t>
  </si>
  <si>
    <t>Svend Aage Rasmussen 11-12/3 h</t>
  </si>
  <si>
    <t xml:space="preserve">                  47</t>
  </si>
  <si>
    <t>Helge Børven 1-2/10 DSB</t>
  </si>
  <si>
    <t xml:space="preserve">                  46</t>
  </si>
  <si>
    <t>Iss scanning fak 09-99</t>
  </si>
  <si>
    <t xml:space="preserve">                  48</t>
  </si>
  <si>
    <t xml:space="preserve">                  49</t>
  </si>
  <si>
    <t>Eric Allouche 7+12/8+1/9 trans</t>
  </si>
  <si>
    <t>BlåKors Behandling 1-2/10 retu</t>
  </si>
  <si>
    <t xml:space="preserve">                  56</t>
  </si>
  <si>
    <t>Peer Nielsen km</t>
  </si>
  <si>
    <t xml:space="preserve">                  57</t>
  </si>
  <si>
    <t>Glennie Marie Almer 18/11 tran</t>
  </si>
  <si>
    <t xml:space="preserve">                  62</t>
  </si>
  <si>
    <t>Henning Laugesen 18/11</t>
  </si>
  <si>
    <t xml:space="preserve">     41100</t>
  </si>
  <si>
    <t>Tilskud fra DP</t>
  </si>
  <si>
    <t xml:space="preserve">     41200</t>
  </si>
  <si>
    <t>Kontingenter</t>
  </si>
  <si>
    <t xml:space="preserve">     50100</t>
  </si>
  <si>
    <t>Kontorartikler</t>
  </si>
  <si>
    <t>Peer Nielsen kontor</t>
  </si>
  <si>
    <t>Peer Nielsen internet</t>
  </si>
  <si>
    <t>Peer Nielsen Internet</t>
  </si>
  <si>
    <t>Peer Nielsen opdatering af sof</t>
  </si>
  <si>
    <t xml:space="preserve">     50130</t>
  </si>
  <si>
    <t>Porto og gebyrer</t>
  </si>
  <si>
    <t>Peer Nielsen porto</t>
  </si>
  <si>
    <t xml:space="preserve">     50400</t>
  </si>
  <si>
    <t>Rejse, kørsel og fortæring</t>
  </si>
  <si>
    <t>Marianne Christensen 22/1 tran</t>
  </si>
  <si>
    <t>Peer Nielsen 27/11 km+p</t>
  </si>
  <si>
    <t>Peer Nielsen 11/3 km+p</t>
  </si>
  <si>
    <t xml:space="preserve">     52520</t>
  </si>
  <si>
    <t>Anskaffelser</t>
  </si>
  <si>
    <t>Peer Nielsen Software office</t>
  </si>
  <si>
    <t>Peer Nielsen Scanner</t>
  </si>
  <si>
    <t>Peer Nielsen harddisk</t>
  </si>
  <si>
    <t>Peer Nielsen soundslides plus</t>
  </si>
  <si>
    <t xml:space="preserve">     55110</t>
  </si>
  <si>
    <t>Andre aktiviteter</t>
  </si>
  <si>
    <t>Peer Nielsen video converter</t>
  </si>
  <si>
    <t xml:space="preserve">     60100</t>
  </si>
  <si>
    <t>Kursusindtægter m. moms</t>
  </si>
  <si>
    <t xml:space="preserve">     60200</t>
  </si>
  <si>
    <t>Løn og honorar fra dp's lønsystem</t>
  </si>
  <si>
    <t>Glennie Marie Almer 18/11 hono</t>
  </si>
  <si>
    <t xml:space="preserve">     60400</t>
  </si>
  <si>
    <t>Andre kursusomkostninger m. moms</t>
  </si>
  <si>
    <t xml:space="preserve">     60410</t>
  </si>
  <si>
    <t>Andre kursusomkostninger u. moms</t>
  </si>
  <si>
    <t>Eric Allouche 22/1 km</t>
  </si>
  <si>
    <t xml:space="preserve">     69100</t>
  </si>
  <si>
    <t>Rente indtægter</t>
  </si>
  <si>
    <t>Andre indtægter</t>
  </si>
  <si>
    <t>Andre indtægter m. moms</t>
  </si>
  <si>
    <t>Regulering af egenkapital</t>
  </si>
  <si>
    <t>Renteindtægter</t>
  </si>
  <si>
    <t>Indtægter i alt</t>
  </si>
  <si>
    <t>Kontorhold</t>
  </si>
  <si>
    <t>Løn udbetalt af DP</t>
  </si>
  <si>
    <t>Honorar udland</t>
  </si>
  <si>
    <t>Adm. DP</t>
  </si>
  <si>
    <t>Kopiering/udsendelser DP</t>
  </si>
  <si>
    <t>Anskaffelse</t>
  </si>
  <si>
    <t>Rejse/kørsel/fortæring</t>
  </si>
  <si>
    <t>Repræsentation og gaver</t>
  </si>
  <si>
    <t>Renteudgifter</t>
  </si>
  <si>
    <t>Kurser</t>
  </si>
  <si>
    <t>Honorar udbetalt af DP</t>
  </si>
  <si>
    <t>Trykning/forsend.</t>
  </si>
  <si>
    <t>Trykning/forsend. DP</t>
  </si>
  <si>
    <t>Andre kursusudg. (forplejning m.v.)</t>
  </si>
  <si>
    <t>Udgifter i alt</t>
  </si>
  <si>
    <t>Resultat</t>
  </si>
  <si>
    <t>Balance</t>
  </si>
  <si>
    <t>Indestående bank</t>
  </si>
  <si>
    <t>Udlæg</t>
  </si>
  <si>
    <t>Tilgodehavender hos DP</t>
  </si>
  <si>
    <t>Andre tilgodehavender</t>
  </si>
  <si>
    <t>Aktiver i alt</t>
  </si>
  <si>
    <t>Overførsel fra tidl. År</t>
  </si>
  <si>
    <t>Skyldig beløb til DP</t>
  </si>
  <si>
    <t>Skyldig til andre</t>
  </si>
  <si>
    <t>Årets over/underskud</t>
  </si>
  <si>
    <t>Passiver i alt</t>
  </si>
  <si>
    <t>Udgifter</t>
  </si>
  <si>
    <t>Indtægter</t>
  </si>
  <si>
    <t>Honorar m.v. udland</t>
  </si>
  <si>
    <t xml:space="preserve">Kursusindtægter  </t>
  </si>
  <si>
    <t>Aktiver</t>
  </si>
  <si>
    <t>Passiver</t>
  </si>
  <si>
    <t>Regnskab pr.: 31-12-2009</t>
  </si>
  <si>
    <t>Overførsel til næste år:</t>
  </si>
  <si>
    <t>Bogføringsdato</t>
  </si>
  <si>
    <t>Tekst</t>
  </si>
  <si>
    <t>Bilag</t>
  </si>
  <si>
    <t>Projekt</t>
  </si>
  <si>
    <t>Beløb</t>
  </si>
  <si>
    <t>Kontonavn</t>
  </si>
  <si>
    <t>Kontonr.</t>
  </si>
  <si>
    <t xml:space="preserve">     10300 Total</t>
  </si>
  <si>
    <t xml:space="preserve">     14100 Total</t>
  </si>
  <si>
    <t xml:space="preserve">     20100 Total</t>
  </si>
  <si>
    <t xml:space="preserve">     23210 Total</t>
  </si>
  <si>
    <t xml:space="preserve">     23220 Total</t>
  </si>
  <si>
    <t xml:space="preserve">     24205 Total</t>
  </si>
  <si>
    <t xml:space="preserve">     24215 Total</t>
  </si>
  <si>
    <t xml:space="preserve">     24230 Total</t>
  </si>
  <si>
    <t xml:space="preserve">     41100 Total</t>
  </si>
  <si>
    <t xml:space="preserve">     41200 Total</t>
  </si>
  <si>
    <t xml:space="preserve">     50100 Total</t>
  </si>
  <si>
    <t xml:space="preserve">     50130 Total</t>
  </si>
  <si>
    <t xml:space="preserve">     50400 Total</t>
  </si>
  <si>
    <t xml:space="preserve">     52520 Total</t>
  </si>
  <si>
    <t xml:space="preserve">     55110 Total</t>
  </si>
  <si>
    <t xml:space="preserve">     60100 Total</t>
  </si>
  <si>
    <t xml:space="preserve">     60200 Total</t>
  </si>
  <si>
    <t xml:space="preserve">     60400 Total</t>
  </si>
  <si>
    <t xml:space="preserve">     60410 Total</t>
  </si>
  <si>
    <t xml:space="preserve">     69100 Total</t>
  </si>
  <si>
    <t>Hovedtotal</t>
  </si>
  <si>
    <t>1)</t>
  </si>
  <si>
    <t>2)</t>
  </si>
  <si>
    <t>3)</t>
  </si>
  <si>
    <t>4)</t>
  </si>
  <si>
    <t>5)</t>
  </si>
  <si>
    <t>6)</t>
  </si>
  <si>
    <t>7)</t>
  </si>
  <si>
    <t>Tilskud fra dp</t>
  </si>
  <si>
    <t>Internet</t>
  </si>
  <si>
    <t>Opdatering af sofware</t>
  </si>
  <si>
    <t>Eric Allouche 7+12/8+1/9 transport</t>
  </si>
  <si>
    <t>Glennie Marie Almer 18/11 honorar</t>
  </si>
  <si>
    <t>Svend Aage Rasmussen 11-12/3 honorar</t>
  </si>
  <si>
    <t>Fredericia K. 18/11 forplejning</t>
  </si>
  <si>
    <t>Misbrugscentret 28/1 forplejning</t>
  </si>
  <si>
    <t>Birgitte Schousboe 11-12/3 honorar</t>
  </si>
  <si>
    <t>Glennie Marie Almer 18/11 transport</t>
  </si>
  <si>
    <t>Marianne Christensen 22/1 transport</t>
  </si>
  <si>
    <t>Selskab for Misbrugspsykologi (509)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</si>
</sst>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22" fontId="0" fillId="0" borderId="0" xfId="0" applyNumberFormat="1"/>
    <xf numFmtId="0" fontId="2" fillId="0" borderId="0" xfId="0" applyFont="1"/>
    <xf numFmtId="43" fontId="2" fillId="0" borderId="0" xfId="1" applyFont="1"/>
    <xf numFmtId="43" fontId="0" fillId="0" borderId="0" xfId="1" applyFont="1"/>
    <xf numFmtId="0" fontId="3" fillId="0" borderId="0" xfId="0" applyFont="1"/>
    <xf numFmtId="0" fontId="2" fillId="0" borderId="0" xfId="0" applyFont="1" applyAlignment="1">
      <alignment horizontal="right"/>
    </xf>
    <xf numFmtId="43" fontId="3" fillId="0" borderId="0" xfId="1" applyFont="1"/>
    <xf numFmtId="0" fontId="4" fillId="0" borderId="1" xfId="0" applyFont="1" applyBorder="1"/>
    <xf numFmtId="0" fontId="3" fillId="0" borderId="1" xfId="0" applyFont="1" applyBorder="1"/>
    <xf numFmtId="43" fontId="3" fillId="0" borderId="9" xfId="1" applyFont="1" applyBorder="1"/>
    <xf numFmtId="43" fontId="4" fillId="0" borderId="9" xfId="1" applyFont="1" applyBorder="1"/>
    <xf numFmtId="43" fontId="3" fillId="0" borderId="11" xfId="1" applyFont="1" applyBorder="1"/>
    <xf numFmtId="43" fontId="3" fillId="0" borderId="15" xfId="1" applyFont="1" applyBorder="1"/>
    <xf numFmtId="43" fontId="4" fillId="0" borderId="15" xfId="1" applyFont="1" applyBorder="1"/>
    <xf numFmtId="0" fontId="3" fillId="0" borderId="2" xfId="0" applyFont="1" applyBorder="1"/>
    <xf numFmtId="43" fontId="3" fillId="0" borderId="19" xfId="1" applyFont="1" applyBorder="1"/>
    <xf numFmtId="0" fontId="3" fillId="0" borderId="20" xfId="0" applyFont="1" applyBorder="1"/>
    <xf numFmtId="0" fontId="4" fillId="2" borderId="3" xfId="0" applyFont="1" applyFill="1" applyBorder="1"/>
    <xf numFmtId="43" fontId="4" fillId="2" borderId="7" xfId="1" applyFont="1" applyFill="1" applyBorder="1" applyAlignment="1">
      <alignment horizontal="right"/>
    </xf>
    <xf numFmtId="43" fontId="4" fillId="2" borderId="8" xfId="1" applyFont="1" applyFill="1" applyBorder="1" applyAlignment="1">
      <alignment horizontal="right"/>
    </xf>
    <xf numFmtId="0" fontId="4" fillId="2" borderId="1" xfId="0" applyFont="1" applyFill="1" applyBorder="1"/>
    <xf numFmtId="43" fontId="4" fillId="2" borderId="15" xfId="1" applyFont="1" applyFill="1" applyBorder="1"/>
    <xf numFmtId="43" fontId="4" fillId="2" borderId="9" xfId="1" applyFont="1" applyFill="1" applyBorder="1"/>
    <xf numFmtId="0" fontId="4" fillId="2" borderId="5" xfId="0" applyFont="1" applyFill="1" applyBorder="1"/>
    <xf numFmtId="43" fontId="4" fillId="2" borderId="17" xfId="1" applyFont="1" applyFill="1" applyBorder="1"/>
    <xf numFmtId="43" fontId="4" fillId="2" borderId="10" xfId="1" applyFont="1" applyFill="1" applyBorder="1"/>
    <xf numFmtId="0" fontId="4" fillId="2" borderId="4" xfId="0" applyFont="1" applyFill="1" applyBorder="1"/>
    <xf numFmtId="43" fontId="4" fillId="2" borderId="16" xfId="1" applyFont="1" applyFill="1" applyBorder="1"/>
    <xf numFmtId="43" fontId="4" fillId="2" borderId="13" xfId="1" applyFont="1" applyFill="1" applyBorder="1"/>
    <xf numFmtId="0" fontId="4" fillId="2" borderId="6" xfId="0" applyFont="1" applyFill="1" applyBorder="1"/>
    <xf numFmtId="43" fontId="4" fillId="2" borderId="21" xfId="1" applyFont="1" applyFill="1" applyBorder="1" applyAlignment="1">
      <alignment horizontal="right"/>
    </xf>
    <xf numFmtId="43" fontId="4" fillId="2" borderId="22" xfId="1" applyFont="1" applyFill="1" applyBorder="1" applyAlignment="1">
      <alignment horizontal="right"/>
    </xf>
    <xf numFmtId="0" fontId="4" fillId="2" borderId="18" xfId="0" applyFont="1" applyFill="1" applyBorder="1"/>
    <xf numFmtId="43" fontId="4" fillId="2" borderId="14" xfId="1" applyFont="1" applyFill="1" applyBorder="1"/>
    <xf numFmtId="43" fontId="4" fillId="2" borderId="12" xfId="1" applyFont="1" applyFill="1" applyBorder="1"/>
    <xf numFmtId="0" fontId="4" fillId="2" borderId="25" xfId="0" applyFont="1" applyFill="1" applyBorder="1"/>
    <xf numFmtId="43" fontId="4" fillId="2" borderId="24" xfId="1" applyFont="1" applyFill="1" applyBorder="1"/>
    <xf numFmtId="43" fontId="4" fillId="2" borderId="23" xfId="1" applyFont="1" applyFill="1" applyBorder="1"/>
    <xf numFmtId="0" fontId="4" fillId="2" borderId="0" xfId="0" applyFont="1" applyFill="1"/>
    <xf numFmtId="0" fontId="4" fillId="0" borderId="26" xfId="0" applyFont="1" applyBorder="1"/>
    <xf numFmtId="43" fontId="4" fillId="0" borderId="26" xfId="1" applyFont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2" fillId="0" borderId="0" xfId="0" applyNumberFormat="1" applyFont="1"/>
    <xf numFmtId="14" fontId="4" fillId="0" borderId="0" xfId="1" applyNumberFormat="1" applyFont="1"/>
    <xf numFmtId="0" fontId="5" fillId="0" borderId="0" xfId="0" applyFont="1" applyAlignment="1">
      <alignment horizontal="right"/>
    </xf>
    <xf numFmtId="0" fontId="6" fillId="0" borderId="0" xfId="0" applyFont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connectionId="1" autoFormatId="16" applyNumberFormats="0" applyBorderFormats="0" applyFontFormats="1" applyPatternFormats="1" applyAlignmentFormats="0" applyWidthHeightFormats="0">
  <queryTableRefresh nextId="8">
    <queryTableFields count="7">
      <queryTableField id="1" name="ACCOUNTNUM"/>
      <queryTableField id="2" name="ACCOUNTNAME"/>
      <queryTableField id="3" name="AMOUNTMST"/>
      <queryTableField id="4" name="DIMENSION2_"/>
      <queryTableField id="5" name="VOUCHER"/>
      <queryTableField id="6" name="TXT"/>
      <queryTableField id="7" name="TRANSDATE"/>
    </queryTableFields>
  </queryTableRefresh>
</queryTable>
</file>

<file path=xl/queryTables/queryTable2.xml><?xml version="1.0" encoding="utf-8"?>
<queryTable xmlns="http://schemas.openxmlformats.org/spreadsheetml/2006/main" name="EksterneData_1" connectionId="2" autoFormatId="16" applyNumberFormats="0" applyBorderFormats="0" applyFontFormats="1" applyPatternFormats="1" applyAlignmentFormats="0" applyWidthHeightFormats="0">
  <queryTableRefresh nextId="8">
    <queryTableFields count="7">
      <queryTableField id="1" name="ACCOUNTNUM"/>
      <queryTableField id="2" name="ACCOUNTNAME"/>
      <queryTableField id="3" name="AMOUNTMST"/>
      <queryTableField id="4" name="DIMENSION2_"/>
      <queryTableField id="5" name="VOUCHER"/>
      <queryTableField id="6" name="TXT"/>
      <queryTableField id="7" name="TRANSDATE"/>
    </queryTableFields>
  </queryTableRefresh>
</query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>
      <selection activeCell="B10" sqref="B10"/>
    </sheetView>
  </sheetViews>
  <sheetFormatPr defaultRowHeight="15.75"/>
  <cols>
    <col min="1" max="1" width="4.7109375" style="47" customWidth="1"/>
    <col min="2" max="2" width="36.140625" style="5" bestFit="1" customWidth="1"/>
    <col min="3" max="4" width="18.7109375" style="7" customWidth="1"/>
  </cols>
  <sheetData>
    <row r="1" spans="1:4" ht="16.5" thickBot="1">
      <c r="B1" s="39" t="s">
        <v>356</v>
      </c>
      <c r="D1" s="46">
        <v>40178</v>
      </c>
    </row>
    <row r="2" spans="1:4" ht="16.5" thickBot="1">
      <c r="B2" s="18" t="s">
        <v>308</v>
      </c>
      <c r="C2" s="19" t="s">
        <v>302</v>
      </c>
      <c r="D2" s="20" t="s">
        <v>303</v>
      </c>
    </row>
    <row r="3" spans="1:4">
      <c r="A3" s="47" t="s">
        <v>338</v>
      </c>
      <c r="B3" s="15" t="s">
        <v>232</v>
      </c>
      <c r="C3" s="13"/>
      <c r="D3" s="12">
        <f>SUMIF('Ark2'!A1:A5000,41100,'Ark2'!C1:C5000)*-1</f>
        <v>28700</v>
      </c>
    </row>
    <row r="4" spans="1:4">
      <c r="B4" s="9" t="s">
        <v>234</v>
      </c>
      <c r="C4" s="13"/>
      <c r="D4" s="10">
        <f>SUMIF('Ark2'!A1:A5000,41200,'Ark2'!C1:C5000)*-1</f>
        <v>29000</v>
      </c>
    </row>
    <row r="5" spans="1:4">
      <c r="B5" s="9" t="s">
        <v>270</v>
      </c>
      <c r="C5" s="13"/>
      <c r="D5" s="10">
        <f>SUMIF('Ark2'!A1:A5000,41300,'Ark2'!C1:C5000)*-1</f>
        <v>0</v>
      </c>
    </row>
    <row r="6" spans="1:4">
      <c r="B6" s="9" t="s">
        <v>271</v>
      </c>
      <c r="C6" s="13"/>
      <c r="D6" s="10">
        <f>SUMIF('Ark2'!A1:A5000,41500,'Ark2'!C1:C5000)*-1</f>
        <v>0</v>
      </c>
    </row>
    <row r="7" spans="1:4">
      <c r="B7" s="9" t="s">
        <v>259</v>
      </c>
      <c r="C7" s="13"/>
      <c r="D7" s="10">
        <f>SUMIF('Ark2'!A1:A5000,60100,'Ark2'!C1:C5000)*-1</f>
        <v>101592</v>
      </c>
    </row>
    <row r="8" spans="1:4">
      <c r="B8" s="9" t="s">
        <v>305</v>
      </c>
      <c r="C8" s="13"/>
      <c r="D8" s="10">
        <f>SUMIF('Ark2'!A1:A5000,60105,'Ark2'!C1:C5000)*-1</f>
        <v>0</v>
      </c>
    </row>
    <row r="9" spans="1:4">
      <c r="B9" s="9" t="s">
        <v>272</v>
      </c>
      <c r="C9" s="13"/>
      <c r="D9" s="10">
        <f>SUMIF('Ark2'!A1:A5000,41700,'Ark2'!C1:C5000)*-1</f>
        <v>0</v>
      </c>
    </row>
    <row r="10" spans="1:4">
      <c r="B10" s="9" t="s">
        <v>273</v>
      </c>
      <c r="C10" s="13"/>
      <c r="D10" s="10">
        <f>SUMIF('Ark2'!A1:A5000,69100,'Ark2'!C1:C5000)*-1</f>
        <v>871.86</v>
      </c>
    </row>
    <row r="11" spans="1:4">
      <c r="B11" s="21" t="s">
        <v>274</v>
      </c>
      <c r="C11" s="22"/>
      <c r="D11" s="23">
        <f>SUM(D3:D10)</f>
        <v>160163.85999999999</v>
      </c>
    </row>
    <row r="12" spans="1:4">
      <c r="A12" s="47" t="s">
        <v>339</v>
      </c>
      <c r="B12" s="9" t="s">
        <v>275</v>
      </c>
      <c r="C12" s="13">
        <f>SUMIF('Ark2'!A1:A5000,50100,'Ark2'!C1:C5000)</f>
        <v>6103.5</v>
      </c>
      <c r="D12" s="10"/>
    </row>
    <row r="13" spans="1:4">
      <c r="B13" s="9" t="s">
        <v>242</v>
      </c>
      <c r="C13" s="13">
        <f>SUMIF('Ark2'!A1:A5000,50130,'Ark2'!C1:C5000)</f>
        <v>1261</v>
      </c>
      <c r="D13" s="10"/>
    </row>
    <row r="14" spans="1:4">
      <c r="B14" s="9" t="s">
        <v>276</v>
      </c>
      <c r="C14" s="13">
        <f>SUMIF('Ark2'!A1:A5000,50200,'Ark2'!C1:C5000)</f>
        <v>0</v>
      </c>
      <c r="D14" s="10"/>
    </row>
    <row r="15" spans="1:4">
      <c r="B15" s="9" t="s">
        <v>304</v>
      </c>
      <c r="C15" s="13">
        <f>SUMIF('Ark2'!A1:A5000,50210,'Ark2'!C1:C5000)</f>
        <v>0</v>
      </c>
      <c r="D15" s="10"/>
    </row>
    <row r="16" spans="1:4">
      <c r="B16" s="9" t="s">
        <v>278</v>
      </c>
      <c r="C16" s="13">
        <f>SUMIF('Ark2'!A1:A5000,50300,'Ark2'!C1:C5000)</f>
        <v>0</v>
      </c>
      <c r="D16" s="10"/>
    </row>
    <row r="17" spans="1:4">
      <c r="B17" s="9" t="s">
        <v>279</v>
      </c>
      <c r="C17" s="13">
        <f>SUMIF('Ark2'!A1:A5000,50305,'Ark2'!C1:C5000)</f>
        <v>0</v>
      </c>
      <c r="D17" s="10"/>
    </row>
    <row r="18" spans="1:4">
      <c r="A18" s="47" t="s">
        <v>340</v>
      </c>
      <c r="B18" s="9" t="s">
        <v>280</v>
      </c>
      <c r="C18" s="13">
        <f>SUMIF('Ark2'!A1:A5000,52520,'Ark2'!C1:C5000)</f>
        <v>3892.74</v>
      </c>
      <c r="D18" s="10"/>
    </row>
    <row r="19" spans="1:4">
      <c r="A19" s="47" t="s">
        <v>341</v>
      </c>
      <c r="B19" s="9" t="s">
        <v>281</v>
      </c>
      <c r="C19" s="13">
        <f>SUMIF('Ark2'!A1:A5000,50400,'Ark2'!C1:C5000)</f>
        <v>9067.86</v>
      </c>
      <c r="D19" s="10"/>
    </row>
    <row r="20" spans="1:4">
      <c r="B20" s="9" t="s">
        <v>282</v>
      </c>
      <c r="C20" s="13">
        <f>SUMIF('Ark2'!A1:A5000,56150,'Ark2'!C1:C5000)</f>
        <v>0</v>
      </c>
      <c r="D20" s="10"/>
    </row>
    <row r="21" spans="1:4">
      <c r="A21" s="47" t="s">
        <v>342</v>
      </c>
      <c r="B21" s="9" t="s">
        <v>256</v>
      </c>
      <c r="C21" s="13">
        <f>(SUMIF('Ark2'!A1:A5000,(55100),'Ark2'!C1:C5000))+(SUMIF('Ark2'!A1:A5000,55110,'Ark2'!C1:C5000))</f>
        <v>277.05</v>
      </c>
      <c r="D21" s="10"/>
    </row>
    <row r="22" spans="1:4">
      <c r="B22" s="9" t="s">
        <v>283</v>
      </c>
      <c r="C22" s="13">
        <f>SUMIF('Ark2'!A1:A5000,69200,'Ark2'!C1:C5000)</f>
        <v>0</v>
      </c>
      <c r="D22" s="10"/>
    </row>
    <row r="23" spans="1:4">
      <c r="B23" s="8" t="s">
        <v>284</v>
      </c>
      <c r="C23" s="14"/>
      <c r="D23" s="11"/>
    </row>
    <row r="24" spans="1:4">
      <c r="A24" s="47" t="s">
        <v>343</v>
      </c>
      <c r="B24" s="9" t="s">
        <v>285</v>
      </c>
      <c r="C24" s="13">
        <f>SUMIF('Ark2'!A1:A5000,60200,'Ark2'!C1:C5000)</f>
        <v>18000</v>
      </c>
      <c r="D24" s="10"/>
    </row>
    <row r="25" spans="1:4">
      <c r="B25" s="9" t="s">
        <v>277</v>
      </c>
      <c r="C25" s="13">
        <f>SUMIF('Ark2'!A1:A5000,60220,'Ark2'!C1:C5000)</f>
        <v>0</v>
      </c>
      <c r="D25" s="10"/>
    </row>
    <row r="26" spans="1:4">
      <c r="B26" s="9" t="s">
        <v>286</v>
      </c>
      <c r="C26" s="13">
        <f>(SUMIF('Ark2'!A1:A5000,(60300),'Ark2'!C1:C5000))+(SUMIF('Ark2'!A1:A5000,60305,'Ark2'!C1:C5000))</f>
        <v>0</v>
      </c>
      <c r="D26" s="10"/>
    </row>
    <row r="27" spans="1:4">
      <c r="B27" s="9" t="s">
        <v>287</v>
      </c>
      <c r="C27" s="13">
        <f>SUMIF('Ark2'!A1:A5000,60310,'Ark2'!C1:C5000)</f>
        <v>0</v>
      </c>
      <c r="D27" s="10"/>
    </row>
    <row r="28" spans="1:4">
      <c r="B28" s="9" t="s">
        <v>278</v>
      </c>
      <c r="C28" s="13">
        <f>SUMIF('Ark2'!A1:A5000,400,'Ark2'!C1:C5000)</f>
        <v>0</v>
      </c>
      <c r="D28" s="10"/>
    </row>
    <row r="29" spans="1:4">
      <c r="A29" s="47" t="s">
        <v>344</v>
      </c>
      <c r="B29" s="9" t="s">
        <v>288</v>
      </c>
      <c r="C29" s="13">
        <f>(SUMIF('Ark2'!A1:A5000,(60400),'Ark2'!C1:C5000))+(SUMIF('Ark2'!A1:A5000,60410,'Ark2'!C1:C5000))</f>
        <v>137765.28</v>
      </c>
      <c r="D29" s="10"/>
    </row>
    <row r="30" spans="1:4">
      <c r="B30" s="27" t="s">
        <v>289</v>
      </c>
      <c r="C30" s="28">
        <f>SUM(C12:C29)</f>
        <v>176367.43</v>
      </c>
      <c r="D30" s="29"/>
    </row>
    <row r="31" spans="1:4" ht="16.5" thickBot="1">
      <c r="B31" s="24" t="s">
        <v>290</v>
      </c>
      <c r="C31" s="25"/>
      <c r="D31" s="26">
        <f>+D11-C30</f>
        <v>-16203.570000000007</v>
      </c>
    </row>
    <row r="32" spans="1:4" ht="16.5" thickBot="1"/>
    <row r="33" spans="1:4" ht="16.5" thickBot="1">
      <c r="B33" s="30" t="s">
        <v>291</v>
      </c>
      <c r="C33" s="31" t="s">
        <v>306</v>
      </c>
      <c r="D33" s="32" t="s">
        <v>307</v>
      </c>
    </row>
    <row r="34" spans="1:4">
      <c r="B34" s="17" t="s">
        <v>292</v>
      </c>
      <c r="C34" s="13">
        <f>(SUMIF('Ark2'!A1:A5000,(10300),'Ark2'!C1:C5000))+(SUMIF('Ark2'!A1:A5000,10310,'Ark2'!C1:C5000))</f>
        <v>28605.26999999999</v>
      </c>
      <c r="D34" s="16"/>
    </row>
    <row r="35" spans="1:4">
      <c r="B35" s="17" t="s">
        <v>293</v>
      </c>
      <c r="C35" s="13">
        <f>SUMIF('Ark2'!A1:A5000,10400,'Ark2'!C1:C5000)</f>
        <v>0</v>
      </c>
      <c r="D35" s="16"/>
    </row>
    <row r="36" spans="1:4">
      <c r="B36" s="17" t="s">
        <v>130</v>
      </c>
      <c r="C36" s="13">
        <f>SUMIF('Ark2'!A1:A5000,14100,'Ark2'!C1:C5000)</f>
        <v>0</v>
      </c>
      <c r="D36" s="16"/>
    </row>
    <row r="37" spans="1:4">
      <c r="B37" s="17" t="s">
        <v>294</v>
      </c>
      <c r="C37" s="13">
        <f>SUMIF('Ark2'!A1:A5000,11100,'Ark2'!C1:C5000)</f>
        <v>0</v>
      </c>
      <c r="D37" s="16"/>
    </row>
    <row r="38" spans="1:4">
      <c r="B38" s="17" t="s">
        <v>295</v>
      </c>
      <c r="C38" s="13">
        <f>(SUMIF('Ark2'!A1:A5000,11110,'Ark2'!C1:C5000))+(SUMIF('Ark2'!A1:A5000,11300,'Ark2'!C1:C5000))</f>
        <v>0</v>
      </c>
      <c r="D38" s="16"/>
    </row>
    <row r="39" spans="1:4">
      <c r="B39" s="33" t="s">
        <v>296</v>
      </c>
      <c r="C39" s="34">
        <f>SUM(C34:C38)</f>
        <v>28605.26999999999</v>
      </c>
      <c r="D39" s="35"/>
    </row>
    <row r="40" spans="1:4">
      <c r="B40" s="17" t="s">
        <v>297</v>
      </c>
      <c r="C40" s="13"/>
      <c r="D40" s="16">
        <f>(SUMIF('Ark2'!A1:A5000,(20000),'Ark2'!C1:C5000))+(SUMIF('Ark2'!A1:A5000,20100,'Ark2'!C1:C5000))*-1</f>
        <v>41596.039999999994</v>
      </c>
    </row>
    <row r="41" spans="1:4">
      <c r="B41" s="17" t="s">
        <v>298</v>
      </c>
      <c r="C41" s="13"/>
      <c r="D41" s="16">
        <f>SUMIF('Ark2'!A1:A5000,24210,'Ark2'!C1:C5000)*-1</f>
        <v>0</v>
      </c>
    </row>
    <row r="42" spans="1:4">
      <c r="B42" s="17" t="s">
        <v>179</v>
      </c>
      <c r="C42" s="13"/>
      <c r="D42" s="16">
        <f>((SUMIF('Ark2'!A1:A5000,(23210),'Ark2'!C1:C5000))+(SUMIF('Ark2'!A1:A5000,23220,'Ark2'!C1:C5000)+(SUMIF('Ark2'!A1:A5000,24205,'Ark2'!C1:C5000))))*-1</f>
        <v>3212.8</v>
      </c>
    </row>
    <row r="43" spans="1:4">
      <c r="B43" s="17" t="s">
        <v>299</v>
      </c>
      <c r="C43" s="13"/>
      <c r="D43" s="16">
        <f>((SUMIF('Ark2'!A2:A5001,(24215),'Ark2'!C2:C5001))+(SUMIF('Ark2'!A2:A5001,24220,'Ark2'!C2:C5001)+(SUMIF('Ark2'!A2:A5001,24230,'Ark2'!C2:C5001))))*-1</f>
        <v>-5.5706550483591855E-12</v>
      </c>
    </row>
    <row r="44" spans="1:4">
      <c r="B44" s="17" t="s">
        <v>300</v>
      </c>
      <c r="C44" s="13"/>
      <c r="D44" s="16">
        <f>+D31</f>
        <v>-16203.570000000007</v>
      </c>
    </row>
    <row r="45" spans="1:4" ht="16.5" thickBot="1">
      <c r="B45" s="36" t="s">
        <v>301</v>
      </c>
      <c r="C45" s="37"/>
      <c r="D45" s="38">
        <f>SUM(D40:D44)</f>
        <v>28605.269999999982</v>
      </c>
    </row>
    <row r="47" spans="1:4" ht="16.5" thickBot="1">
      <c r="B47" s="40" t="s">
        <v>309</v>
      </c>
      <c r="C47" s="41"/>
      <c r="D47" s="41">
        <f>+D44+D40</f>
        <v>25392.469999999987</v>
      </c>
    </row>
    <row r="48" spans="1:4" ht="16.5" thickTop="1">
      <c r="A48" s="47" t="s">
        <v>338</v>
      </c>
      <c r="B48" s="48" t="s">
        <v>345</v>
      </c>
    </row>
    <row r="49" spans="1:2">
      <c r="A49" s="47" t="s">
        <v>339</v>
      </c>
      <c r="B49" t="s">
        <v>236</v>
      </c>
    </row>
    <row r="50" spans="1:2">
      <c r="B50" t="s">
        <v>346</v>
      </c>
    </row>
    <row r="51" spans="1:2">
      <c r="B51" t="s">
        <v>347</v>
      </c>
    </row>
    <row r="52" spans="1:2">
      <c r="B52" t="s">
        <v>220</v>
      </c>
    </row>
    <row r="53" spans="1:2">
      <c r="A53" s="47" t="s">
        <v>340</v>
      </c>
      <c r="B53" t="s">
        <v>251</v>
      </c>
    </row>
    <row r="54" spans="1:2">
      <c r="B54" t="s">
        <v>252</v>
      </c>
    </row>
    <row r="55" spans="1:2">
      <c r="B55" t="s">
        <v>253</v>
      </c>
    </row>
    <row r="56" spans="1:2">
      <c r="B56" t="s">
        <v>190</v>
      </c>
    </row>
    <row r="57" spans="1:2">
      <c r="B57" t="s">
        <v>254</v>
      </c>
    </row>
    <row r="58" spans="1:2">
      <c r="A58" s="47" t="s">
        <v>341</v>
      </c>
      <c r="B58" t="s">
        <v>247</v>
      </c>
    </row>
    <row r="59" spans="1:2">
      <c r="B59" t="s">
        <v>195</v>
      </c>
    </row>
    <row r="60" spans="1:2">
      <c r="B60" t="s">
        <v>21</v>
      </c>
    </row>
    <row r="61" spans="1:2">
      <c r="B61" t="s">
        <v>60</v>
      </c>
    </row>
    <row r="62" spans="1:2">
      <c r="B62" t="s">
        <v>248</v>
      </c>
    </row>
    <row r="63" spans="1:2">
      <c r="B63" t="s">
        <v>205</v>
      </c>
    </row>
    <row r="64" spans="1:2">
      <c r="B64" t="s">
        <v>207</v>
      </c>
    </row>
    <row r="65" spans="1:2">
      <c r="B65" t="s">
        <v>211</v>
      </c>
    </row>
    <row r="66" spans="1:2">
      <c r="B66" t="s">
        <v>226</v>
      </c>
    </row>
    <row r="67" spans="1:2">
      <c r="B67" t="s">
        <v>72</v>
      </c>
    </row>
    <row r="68" spans="1:2">
      <c r="B68" t="s">
        <v>348</v>
      </c>
    </row>
    <row r="69" spans="1:2">
      <c r="B69" t="s">
        <v>26</v>
      </c>
    </row>
    <row r="70" spans="1:2">
      <c r="B70" t="s">
        <v>197</v>
      </c>
    </row>
    <row r="71" spans="1:2">
      <c r="A71" s="47" t="s">
        <v>342</v>
      </c>
      <c r="B71" t="s">
        <v>257</v>
      </c>
    </row>
    <row r="72" spans="1:2">
      <c r="A72" s="47" t="s">
        <v>343</v>
      </c>
      <c r="B72" t="s">
        <v>349</v>
      </c>
    </row>
    <row r="73" spans="1:2">
      <c r="B73" t="s">
        <v>350</v>
      </c>
    </row>
    <row r="74" spans="1:2">
      <c r="A74" s="47" t="s">
        <v>344</v>
      </c>
      <c r="B74" t="s">
        <v>351</v>
      </c>
    </row>
    <row r="75" spans="1:2">
      <c r="B75" t="s">
        <v>164</v>
      </c>
    </row>
    <row r="76" spans="1:2">
      <c r="B76" t="s">
        <v>101</v>
      </c>
    </row>
    <row r="77" spans="1:2">
      <c r="B77" t="s">
        <v>110</v>
      </c>
    </row>
    <row r="78" spans="1:2">
      <c r="B78" t="s">
        <v>158</v>
      </c>
    </row>
    <row r="79" spans="1:2">
      <c r="B79" t="s">
        <v>99</v>
      </c>
    </row>
    <row r="80" spans="1:2">
      <c r="B80" t="s">
        <v>352</v>
      </c>
    </row>
    <row r="81" spans="2:2">
      <c r="B81" t="s">
        <v>169</v>
      </c>
    </row>
    <row r="82" spans="2:2">
      <c r="B82" t="s">
        <v>193</v>
      </c>
    </row>
    <row r="83" spans="2:2">
      <c r="B83" t="s">
        <v>209</v>
      </c>
    </row>
    <row r="84" spans="2:2">
      <c r="B84" t="s">
        <v>267</v>
      </c>
    </row>
    <row r="85" spans="2:2">
      <c r="B85" t="s">
        <v>202</v>
      </c>
    </row>
    <row r="86" spans="2:2">
      <c r="B86" t="s">
        <v>353</v>
      </c>
    </row>
    <row r="87" spans="2:2">
      <c r="B87" t="s">
        <v>132</v>
      </c>
    </row>
    <row r="88" spans="2:2">
      <c r="B88" t="s">
        <v>354</v>
      </c>
    </row>
    <row r="89" spans="2:2">
      <c r="B89" t="s">
        <v>218</v>
      </c>
    </row>
    <row r="90" spans="2:2">
      <c r="B90" t="s">
        <v>230</v>
      </c>
    </row>
    <row r="91" spans="2:2">
      <c r="B91" t="s">
        <v>355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3"/>
  <sheetViews>
    <sheetView workbookViewId="0">
      <selection sqref="A1:XFD1048576"/>
    </sheetView>
  </sheetViews>
  <sheetFormatPr defaultRowHeight="15"/>
  <cols>
    <col min="1" max="1" width="14.7109375" bestFit="1" customWidth="1"/>
    <col min="2" max="2" width="34.28515625" bestFit="1" customWidth="1"/>
    <col min="3" max="3" width="13.42578125" style="4" bestFit="1" customWidth="1"/>
    <col min="4" max="4" width="13.7109375" bestFit="1" customWidth="1"/>
    <col min="5" max="5" width="16.140625" bestFit="1" customWidth="1"/>
    <col min="6" max="6" width="31.42578125" bestFit="1" customWidth="1"/>
    <col min="7" max="7" width="15.5703125" bestFit="1" customWidth="1"/>
  </cols>
  <sheetData>
    <row r="1" spans="1:7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t="s">
        <v>7</v>
      </c>
      <c r="B2" t="s">
        <v>8</v>
      </c>
      <c r="C2" s="4">
        <v>871.86</v>
      </c>
      <c r="D2" t="s">
        <v>9</v>
      </c>
      <c r="E2" t="s">
        <v>10</v>
      </c>
      <c r="F2" t="s">
        <v>11</v>
      </c>
      <c r="G2" s="1">
        <v>40178</v>
      </c>
    </row>
    <row r="3" spans="1:7">
      <c r="A3" t="s">
        <v>7</v>
      </c>
      <c r="B3" t="s">
        <v>8</v>
      </c>
      <c r="C3" s="4">
        <v>-372.87</v>
      </c>
      <c r="D3" t="s">
        <v>9</v>
      </c>
      <c r="E3" t="s">
        <v>12</v>
      </c>
      <c r="F3" t="s">
        <v>13</v>
      </c>
      <c r="G3" s="1">
        <v>40169</v>
      </c>
    </row>
    <row r="4" spans="1:7">
      <c r="A4" t="s">
        <v>7</v>
      </c>
      <c r="B4" t="s">
        <v>8</v>
      </c>
      <c r="C4" s="4">
        <v>-5705.03</v>
      </c>
      <c r="D4" t="s">
        <v>9</v>
      </c>
      <c r="E4" t="s">
        <v>14</v>
      </c>
      <c r="F4" t="s">
        <v>15</v>
      </c>
      <c r="G4" s="1">
        <v>40169</v>
      </c>
    </row>
    <row r="5" spans="1:7">
      <c r="A5" t="s">
        <v>7</v>
      </c>
      <c r="B5" t="s">
        <v>8</v>
      </c>
      <c r="C5" s="4">
        <v>250</v>
      </c>
      <c r="D5" t="s">
        <v>9</v>
      </c>
      <c r="E5" t="s">
        <v>16</v>
      </c>
      <c r="F5" t="s">
        <v>17</v>
      </c>
      <c r="G5" s="1">
        <v>40162</v>
      </c>
    </row>
    <row r="6" spans="1:7">
      <c r="A6" t="s">
        <v>7</v>
      </c>
      <c r="B6" t="s">
        <v>8</v>
      </c>
      <c r="C6" s="4">
        <v>1700</v>
      </c>
      <c r="D6" t="s">
        <v>9</v>
      </c>
      <c r="E6" t="s">
        <v>18</v>
      </c>
      <c r="F6" t="s">
        <v>19</v>
      </c>
      <c r="G6" s="1">
        <v>40157</v>
      </c>
    </row>
    <row r="7" spans="1:7">
      <c r="A7" t="s">
        <v>7</v>
      </c>
      <c r="B7" t="s">
        <v>8</v>
      </c>
      <c r="C7" s="4">
        <v>-750</v>
      </c>
      <c r="D7" t="s">
        <v>9</v>
      </c>
      <c r="E7" t="s">
        <v>20</v>
      </c>
      <c r="F7" t="s">
        <v>21</v>
      </c>
      <c r="G7" s="1">
        <v>40154</v>
      </c>
    </row>
    <row r="8" spans="1:7">
      <c r="A8" t="s">
        <v>7</v>
      </c>
      <c r="B8" t="s">
        <v>8</v>
      </c>
      <c r="C8" s="4">
        <v>-629</v>
      </c>
      <c r="D8" t="s">
        <v>9</v>
      </c>
      <c r="E8" t="s">
        <v>22</v>
      </c>
      <c r="F8" t="s">
        <v>23</v>
      </c>
      <c r="G8" s="1">
        <v>40154</v>
      </c>
    </row>
    <row r="9" spans="1:7">
      <c r="A9" t="s">
        <v>7</v>
      </c>
      <c r="B9" t="s">
        <v>8</v>
      </c>
      <c r="C9" s="4">
        <v>5800</v>
      </c>
      <c r="D9" t="s">
        <v>9</v>
      </c>
      <c r="E9" t="s">
        <v>24</v>
      </c>
      <c r="F9" t="s">
        <v>19</v>
      </c>
      <c r="G9" s="1">
        <v>40154</v>
      </c>
    </row>
    <row r="10" spans="1:7">
      <c r="A10" t="s">
        <v>7</v>
      </c>
      <c r="B10" t="s">
        <v>8</v>
      </c>
      <c r="C10" s="4">
        <v>-108</v>
      </c>
      <c r="D10" t="s">
        <v>9</v>
      </c>
      <c r="E10" t="s">
        <v>25</v>
      </c>
      <c r="F10" t="s">
        <v>26</v>
      </c>
      <c r="G10" s="1">
        <v>40150</v>
      </c>
    </row>
    <row r="11" spans="1:7">
      <c r="A11" t="s">
        <v>7</v>
      </c>
      <c r="B11" t="s">
        <v>8</v>
      </c>
      <c r="C11" s="4">
        <v>-2660.57</v>
      </c>
      <c r="D11" t="s">
        <v>9</v>
      </c>
      <c r="E11" t="s">
        <v>27</v>
      </c>
      <c r="F11" t="s">
        <v>15</v>
      </c>
      <c r="G11" s="1">
        <v>40136</v>
      </c>
    </row>
    <row r="12" spans="1:7">
      <c r="A12" t="s">
        <v>7</v>
      </c>
      <c r="B12" t="s">
        <v>8</v>
      </c>
      <c r="C12" s="4">
        <v>7250</v>
      </c>
      <c r="D12" t="s">
        <v>9</v>
      </c>
      <c r="E12" t="s">
        <v>28</v>
      </c>
      <c r="F12" t="s">
        <v>19</v>
      </c>
      <c r="G12" s="1">
        <v>40136</v>
      </c>
    </row>
    <row r="13" spans="1:7">
      <c r="A13" t="s">
        <v>7</v>
      </c>
      <c r="B13" t="s">
        <v>8</v>
      </c>
      <c r="C13" s="4">
        <v>-3727</v>
      </c>
      <c r="D13" t="s">
        <v>9</v>
      </c>
      <c r="E13" t="s">
        <v>29</v>
      </c>
      <c r="F13" t="s">
        <v>30</v>
      </c>
      <c r="G13" s="1">
        <v>40141</v>
      </c>
    </row>
    <row r="14" spans="1:7">
      <c r="A14" t="s">
        <v>7</v>
      </c>
      <c r="B14" t="s">
        <v>8</v>
      </c>
      <c r="C14" s="4">
        <v>1450</v>
      </c>
      <c r="D14" t="s">
        <v>9</v>
      </c>
      <c r="E14" t="s">
        <v>31</v>
      </c>
      <c r="F14" t="s">
        <v>19</v>
      </c>
      <c r="G14" s="1">
        <v>40141</v>
      </c>
    </row>
    <row r="15" spans="1:7">
      <c r="A15" t="s">
        <v>7</v>
      </c>
      <c r="B15" t="s">
        <v>8</v>
      </c>
      <c r="C15" s="4">
        <v>-8000</v>
      </c>
      <c r="D15" t="s">
        <v>9</v>
      </c>
      <c r="E15" t="s">
        <v>32</v>
      </c>
      <c r="F15" t="s">
        <v>33</v>
      </c>
      <c r="G15" s="1">
        <v>40143</v>
      </c>
    </row>
    <row r="16" spans="1:7">
      <c r="A16" t="s">
        <v>7</v>
      </c>
      <c r="B16" t="s">
        <v>8</v>
      </c>
      <c r="C16" s="4">
        <v>1450</v>
      </c>
      <c r="D16" t="s">
        <v>9</v>
      </c>
      <c r="E16" t="s">
        <v>34</v>
      </c>
      <c r="F16" t="s">
        <v>19</v>
      </c>
      <c r="G16" s="1">
        <v>40144</v>
      </c>
    </row>
    <row r="17" spans="1:7">
      <c r="A17" t="s">
        <v>7</v>
      </c>
      <c r="B17" t="s">
        <v>8</v>
      </c>
      <c r="C17" s="4">
        <v>-6736</v>
      </c>
      <c r="D17" t="s">
        <v>9</v>
      </c>
      <c r="E17" t="s">
        <v>35</v>
      </c>
      <c r="F17" t="s">
        <v>36</v>
      </c>
      <c r="G17" s="1">
        <v>40154</v>
      </c>
    </row>
    <row r="18" spans="1:7">
      <c r="A18" t="s">
        <v>7</v>
      </c>
      <c r="B18" t="s">
        <v>8</v>
      </c>
      <c r="C18" s="4">
        <v>-2262</v>
      </c>
      <c r="D18" t="s">
        <v>9</v>
      </c>
      <c r="E18" t="s">
        <v>37</v>
      </c>
      <c r="F18" t="s">
        <v>38</v>
      </c>
      <c r="G18" s="1">
        <v>40154</v>
      </c>
    </row>
    <row r="19" spans="1:7">
      <c r="A19" t="s">
        <v>7</v>
      </c>
      <c r="B19" t="s">
        <v>8</v>
      </c>
      <c r="C19" s="4">
        <v>-20</v>
      </c>
      <c r="D19" t="s">
        <v>9</v>
      </c>
      <c r="E19" t="s">
        <v>39</v>
      </c>
      <c r="F19" t="s">
        <v>40</v>
      </c>
      <c r="G19" s="1">
        <v>40157</v>
      </c>
    </row>
    <row r="20" spans="1:7">
      <c r="A20" t="s">
        <v>7</v>
      </c>
      <c r="B20" t="s">
        <v>8</v>
      </c>
      <c r="C20" s="4">
        <v>250</v>
      </c>
      <c r="D20" t="s">
        <v>9</v>
      </c>
      <c r="E20" t="s">
        <v>41</v>
      </c>
      <c r="F20" t="s">
        <v>17</v>
      </c>
      <c r="G20" s="1">
        <v>40050</v>
      </c>
    </row>
    <row r="21" spans="1:7">
      <c r="A21" t="s">
        <v>7</v>
      </c>
      <c r="B21" t="s">
        <v>8</v>
      </c>
      <c r="C21" s="4">
        <v>7175</v>
      </c>
      <c r="D21" t="s">
        <v>9</v>
      </c>
      <c r="E21" t="s">
        <v>42</v>
      </c>
      <c r="F21" t="s">
        <v>43</v>
      </c>
      <c r="G21" s="1">
        <v>40056</v>
      </c>
    </row>
    <row r="22" spans="1:7">
      <c r="A22" t="s">
        <v>7</v>
      </c>
      <c r="B22" t="s">
        <v>8</v>
      </c>
      <c r="C22" s="4">
        <v>7175</v>
      </c>
      <c r="D22" t="s">
        <v>9</v>
      </c>
      <c r="E22" t="s">
        <v>44</v>
      </c>
      <c r="F22" t="s">
        <v>45</v>
      </c>
      <c r="G22" s="1">
        <v>40056</v>
      </c>
    </row>
    <row r="23" spans="1:7">
      <c r="A23" t="s">
        <v>7</v>
      </c>
      <c r="B23" t="s">
        <v>8</v>
      </c>
      <c r="C23" s="4">
        <v>1250</v>
      </c>
      <c r="D23" t="s">
        <v>9</v>
      </c>
      <c r="E23" t="s">
        <v>46</v>
      </c>
      <c r="F23" t="s">
        <v>47</v>
      </c>
      <c r="G23" s="1">
        <v>40057</v>
      </c>
    </row>
    <row r="24" spans="1:7">
      <c r="A24" t="s">
        <v>7</v>
      </c>
      <c r="B24" t="s">
        <v>8</v>
      </c>
      <c r="C24" s="4">
        <v>8750</v>
      </c>
      <c r="D24" t="s">
        <v>9</v>
      </c>
      <c r="E24" t="s">
        <v>48</v>
      </c>
      <c r="F24" t="s">
        <v>47</v>
      </c>
      <c r="G24" s="1">
        <v>40065</v>
      </c>
    </row>
    <row r="25" spans="1:7">
      <c r="A25" t="s">
        <v>7</v>
      </c>
      <c r="B25" t="s">
        <v>8</v>
      </c>
      <c r="C25" s="4">
        <v>250</v>
      </c>
      <c r="D25" t="s">
        <v>9</v>
      </c>
      <c r="E25" t="s">
        <v>48</v>
      </c>
      <c r="F25" t="s">
        <v>17</v>
      </c>
      <c r="G25" s="1">
        <v>40065</v>
      </c>
    </row>
    <row r="26" spans="1:7">
      <c r="A26" t="s">
        <v>7</v>
      </c>
      <c r="B26" t="s">
        <v>8</v>
      </c>
      <c r="C26" s="4">
        <v>-99577.5</v>
      </c>
      <c r="D26" t="s">
        <v>9</v>
      </c>
      <c r="E26" t="s">
        <v>49</v>
      </c>
      <c r="F26" t="s">
        <v>50</v>
      </c>
      <c r="G26" s="1">
        <v>40094</v>
      </c>
    </row>
    <row r="27" spans="1:7">
      <c r="A27" t="s">
        <v>7</v>
      </c>
      <c r="B27" t="s">
        <v>8</v>
      </c>
      <c r="C27" s="4">
        <v>-1250</v>
      </c>
      <c r="D27" t="s">
        <v>9</v>
      </c>
      <c r="E27" t="s">
        <v>51</v>
      </c>
      <c r="F27" t="s">
        <v>52</v>
      </c>
      <c r="G27" s="1">
        <v>40094</v>
      </c>
    </row>
    <row r="28" spans="1:7">
      <c r="A28" t="s">
        <v>7</v>
      </c>
      <c r="B28" t="s">
        <v>8</v>
      </c>
      <c r="C28" s="4">
        <v>19370</v>
      </c>
      <c r="D28" t="s">
        <v>9</v>
      </c>
      <c r="E28" t="s">
        <v>53</v>
      </c>
      <c r="F28" t="s">
        <v>47</v>
      </c>
      <c r="G28" s="1">
        <v>40094</v>
      </c>
    </row>
    <row r="29" spans="1:7">
      <c r="A29" t="s">
        <v>7</v>
      </c>
      <c r="B29" t="s">
        <v>8</v>
      </c>
      <c r="C29" s="4">
        <v>13500</v>
      </c>
      <c r="D29" t="s">
        <v>9</v>
      </c>
      <c r="E29" t="s">
        <v>54</v>
      </c>
      <c r="F29" t="s">
        <v>55</v>
      </c>
      <c r="G29" s="1">
        <v>39903</v>
      </c>
    </row>
    <row r="30" spans="1:7">
      <c r="A30" t="s">
        <v>7</v>
      </c>
      <c r="B30" t="s">
        <v>8</v>
      </c>
      <c r="C30" s="4">
        <v>300</v>
      </c>
      <c r="D30" t="s">
        <v>9</v>
      </c>
      <c r="E30" t="s">
        <v>54</v>
      </c>
      <c r="F30" t="s">
        <v>56</v>
      </c>
      <c r="G30" s="1">
        <v>39903</v>
      </c>
    </row>
    <row r="31" spans="1:7">
      <c r="A31" t="s">
        <v>7</v>
      </c>
      <c r="B31" t="s">
        <v>8</v>
      </c>
      <c r="C31" s="4">
        <v>500</v>
      </c>
      <c r="D31" t="s">
        <v>9</v>
      </c>
      <c r="E31" t="s">
        <v>54</v>
      </c>
      <c r="F31" t="s">
        <v>17</v>
      </c>
      <c r="G31" s="1">
        <v>39903</v>
      </c>
    </row>
    <row r="32" spans="1:7">
      <c r="A32" t="s">
        <v>7</v>
      </c>
      <c r="B32" t="s">
        <v>8</v>
      </c>
      <c r="C32" s="4">
        <v>-358</v>
      </c>
      <c r="D32" t="s">
        <v>9</v>
      </c>
      <c r="E32" t="s">
        <v>57</v>
      </c>
      <c r="F32" t="s">
        <v>58</v>
      </c>
      <c r="G32" s="1">
        <v>39909</v>
      </c>
    </row>
    <row r="33" spans="1:7">
      <c r="A33" t="s">
        <v>7</v>
      </c>
      <c r="B33" t="s">
        <v>8</v>
      </c>
      <c r="C33" s="4">
        <v>-108</v>
      </c>
      <c r="D33" t="s">
        <v>9</v>
      </c>
      <c r="E33" t="s">
        <v>59</v>
      </c>
      <c r="F33" t="s">
        <v>60</v>
      </c>
      <c r="G33" s="1">
        <v>39931</v>
      </c>
    </row>
    <row r="34" spans="1:7">
      <c r="A34" t="s">
        <v>7</v>
      </c>
      <c r="B34" t="s">
        <v>8</v>
      </c>
      <c r="C34" s="4">
        <v>-15000</v>
      </c>
      <c r="D34" t="s">
        <v>9</v>
      </c>
      <c r="E34" t="s">
        <v>61</v>
      </c>
      <c r="F34" t="s">
        <v>62</v>
      </c>
      <c r="G34" s="1">
        <v>39931</v>
      </c>
    </row>
    <row r="35" spans="1:7">
      <c r="A35" t="s">
        <v>7</v>
      </c>
      <c r="B35" t="s">
        <v>8</v>
      </c>
      <c r="C35" s="4">
        <v>-5000</v>
      </c>
      <c r="D35" t="s">
        <v>9</v>
      </c>
      <c r="E35" t="s">
        <v>63</v>
      </c>
      <c r="F35" t="s">
        <v>64</v>
      </c>
      <c r="G35" s="1">
        <v>39933</v>
      </c>
    </row>
    <row r="36" spans="1:7">
      <c r="A36" t="s">
        <v>7</v>
      </c>
      <c r="B36" t="s">
        <v>8</v>
      </c>
      <c r="C36" s="4">
        <v>1500</v>
      </c>
      <c r="D36" t="s">
        <v>9</v>
      </c>
      <c r="E36" t="s">
        <v>63</v>
      </c>
      <c r="F36" t="s">
        <v>17</v>
      </c>
      <c r="G36" s="1">
        <v>39933</v>
      </c>
    </row>
    <row r="37" spans="1:7">
      <c r="A37" t="s">
        <v>7</v>
      </c>
      <c r="B37" t="s">
        <v>8</v>
      </c>
      <c r="C37" s="4">
        <v>-109</v>
      </c>
      <c r="D37" t="s">
        <v>9</v>
      </c>
      <c r="E37" t="s">
        <v>63</v>
      </c>
      <c r="F37" t="s">
        <v>40</v>
      </c>
      <c r="G37" s="1">
        <v>39933</v>
      </c>
    </row>
    <row r="38" spans="1:7">
      <c r="A38" t="s">
        <v>7</v>
      </c>
      <c r="B38" t="s">
        <v>8</v>
      </c>
      <c r="C38" s="4">
        <v>1700</v>
      </c>
      <c r="D38" t="s">
        <v>9</v>
      </c>
      <c r="E38" t="s">
        <v>53</v>
      </c>
      <c r="F38" t="s">
        <v>19</v>
      </c>
      <c r="G38" s="1">
        <v>40094</v>
      </c>
    </row>
    <row r="39" spans="1:7">
      <c r="A39" t="s">
        <v>7</v>
      </c>
      <c r="B39" t="s">
        <v>8</v>
      </c>
      <c r="C39" s="4">
        <v>1120</v>
      </c>
      <c r="D39" t="s">
        <v>9</v>
      </c>
      <c r="E39" t="s">
        <v>65</v>
      </c>
      <c r="F39" t="s">
        <v>47</v>
      </c>
      <c r="G39" s="1">
        <v>40095</v>
      </c>
    </row>
    <row r="40" spans="1:7">
      <c r="A40" t="s">
        <v>7</v>
      </c>
      <c r="B40" t="s">
        <v>8</v>
      </c>
      <c r="C40" s="4">
        <v>-104</v>
      </c>
      <c r="D40" t="s">
        <v>9</v>
      </c>
      <c r="E40" t="s">
        <v>65</v>
      </c>
      <c r="F40" t="s">
        <v>66</v>
      </c>
      <c r="G40" s="1">
        <v>40095</v>
      </c>
    </row>
    <row r="41" spans="1:7">
      <c r="A41" t="s">
        <v>7</v>
      </c>
      <c r="B41" t="s">
        <v>8</v>
      </c>
      <c r="C41" s="4">
        <v>-259</v>
      </c>
      <c r="D41" t="s">
        <v>9</v>
      </c>
      <c r="E41" t="s">
        <v>67</v>
      </c>
      <c r="F41" t="s">
        <v>68</v>
      </c>
      <c r="G41" s="1">
        <v>40102</v>
      </c>
    </row>
    <row r="42" spans="1:7">
      <c r="A42" t="s">
        <v>7</v>
      </c>
      <c r="B42" t="s">
        <v>8</v>
      </c>
      <c r="C42" s="4">
        <v>-36.74</v>
      </c>
      <c r="D42" t="s">
        <v>9</v>
      </c>
      <c r="E42" t="s">
        <v>69</v>
      </c>
      <c r="F42" t="s">
        <v>70</v>
      </c>
      <c r="G42" s="1">
        <v>40100</v>
      </c>
    </row>
    <row r="43" spans="1:7">
      <c r="A43" t="s">
        <v>7</v>
      </c>
      <c r="B43" t="s">
        <v>8</v>
      </c>
      <c r="C43" s="4">
        <v>-108</v>
      </c>
      <c r="D43" t="s">
        <v>9</v>
      </c>
      <c r="E43" t="s">
        <v>71</v>
      </c>
      <c r="F43" t="s">
        <v>72</v>
      </c>
      <c r="G43" s="1">
        <v>40117</v>
      </c>
    </row>
    <row r="44" spans="1:7">
      <c r="A44" t="s">
        <v>7</v>
      </c>
      <c r="B44" t="s">
        <v>8</v>
      </c>
      <c r="C44" s="4">
        <v>-2124.08</v>
      </c>
      <c r="D44" t="s">
        <v>9</v>
      </c>
      <c r="E44" t="s">
        <v>73</v>
      </c>
      <c r="F44" t="s">
        <v>74</v>
      </c>
      <c r="G44" s="1">
        <v>40119</v>
      </c>
    </row>
    <row r="45" spans="1:7">
      <c r="A45" t="s">
        <v>7</v>
      </c>
      <c r="B45" t="s">
        <v>8</v>
      </c>
      <c r="C45" s="4">
        <v>750</v>
      </c>
      <c r="D45" t="s">
        <v>9</v>
      </c>
      <c r="E45" t="s">
        <v>75</v>
      </c>
      <c r="F45" t="s">
        <v>47</v>
      </c>
      <c r="G45" s="1">
        <v>40123</v>
      </c>
    </row>
    <row r="46" spans="1:7">
      <c r="A46" t="s">
        <v>7</v>
      </c>
      <c r="B46" t="s">
        <v>8</v>
      </c>
      <c r="C46" s="4">
        <v>-420</v>
      </c>
      <c r="D46" t="s">
        <v>9</v>
      </c>
      <c r="E46" t="s">
        <v>76</v>
      </c>
      <c r="F46" t="s">
        <v>77</v>
      </c>
      <c r="G46" s="1">
        <v>39994</v>
      </c>
    </row>
    <row r="47" spans="1:7">
      <c r="A47" t="s">
        <v>7</v>
      </c>
      <c r="B47" t="s">
        <v>8</v>
      </c>
      <c r="C47" s="4">
        <v>-5886</v>
      </c>
      <c r="D47" t="s">
        <v>9</v>
      </c>
      <c r="E47" t="s">
        <v>78</v>
      </c>
      <c r="F47" t="s">
        <v>79</v>
      </c>
      <c r="G47" s="1">
        <v>39994</v>
      </c>
    </row>
    <row r="48" spans="1:7">
      <c r="A48" t="s">
        <v>7</v>
      </c>
      <c r="B48" t="s">
        <v>8</v>
      </c>
      <c r="C48" s="4">
        <v>500</v>
      </c>
      <c r="D48" t="s">
        <v>9</v>
      </c>
      <c r="E48" t="s">
        <v>80</v>
      </c>
      <c r="F48" t="s">
        <v>17</v>
      </c>
      <c r="G48" s="1">
        <v>40007</v>
      </c>
    </row>
    <row r="49" spans="1:7">
      <c r="A49" t="s">
        <v>7</v>
      </c>
      <c r="B49" t="s">
        <v>8</v>
      </c>
      <c r="C49" s="4">
        <v>-104</v>
      </c>
      <c r="D49" t="s">
        <v>9</v>
      </c>
      <c r="E49" t="s">
        <v>80</v>
      </c>
      <c r="F49" t="s">
        <v>40</v>
      </c>
      <c r="G49" s="1">
        <v>40007</v>
      </c>
    </row>
    <row r="50" spans="1:7">
      <c r="A50" t="s">
        <v>7</v>
      </c>
      <c r="B50" t="s">
        <v>8</v>
      </c>
      <c r="C50" s="4">
        <v>201.20000000000002</v>
      </c>
      <c r="D50" t="s">
        <v>9</v>
      </c>
      <c r="E50" t="s">
        <v>81</v>
      </c>
      <c r="F50" t="s">
        <v>82</v>
      </c>
      <c r="G50" s="1">
        <v>40025</v>
      </c>
    </row>
    <row r="51" spans="1:7">
      <c r="A51" t="s">
        <v>7</v>
      </c>
      <c r="B51" t="s">
        <v>8</v>
      </c>
      <c r="C51" s="4">
        <v>250</v>
      </c>
      <c r="D51" t="s">
        <v>9</v>
      </c>
      <c r="E51" t="s">
        <v>83</v>
      </c>
      <c r="F51" t="s">
        <v>17</v>
      </c>
      <c r="G51" s="1">
        <v>40032</v>
      </c>
    </row>
    <row r="52" spans="1:7">
      <c r="A52" t="s">
        <v>7</v>
      </c>
      <c r="B52" t="s">
        <v>8</v>
      </c>
      <c r="C52" s="4">
        <v>250</v>
      </c>
      <c r="D52" t="s">
        <v>9</v>
      </c>
      <c r="E52" t="s">
        <v>53</v>
      </c>
      <c r="F52" t="s">
        <v>17</v>
      </c>
      <c r="G52" s="1">
        <v>40094</v>
      </c>
    </row>
    <row r="53" spans="1:7">
      <c r="A53" t="s">
        <v>7</v>
      </c>
      <c r="B53" t="s">
        <v>8</v>
      </c>
      <c r="C53" s="4">
        <v>13727.5</v>
      </c>
      <c r="D53" t="s">
        <v>9</v>
      </c>
      <c r="E53" t="s">
        <v>84</v>
      </c>
      <c r="F53" t="s">
        <v>85</v>
      </c>
      <c r="G53" s="1">
        <v>40127</v>
      </c>
    </row>
    <row r="54" spans="1:7">
      <c r="A54" t="s">
        <v>7</v>
      </c>
      <c r="B54" t="s">
        <v>8</v>
      </c>
      <c r="C54" s="4">
        <v>1450</v>
      </c>
      <c r="D54" t="s">
        <v>9</v>
      </c>
      <c r="E54" t="s">
        <v>86</v>
      </c>
      <c r="F54" t="s">
        <v>19</v>
      </c>
      <c r="G54" s="1">
        <v>40129</v>
      </c>
    </row>
    <row r="55" spans="1:7">
      <c r="A55" t="s">
        <v>7</v>
      </c>
      <c r="B55" t="s">
        <v>8</v>
      </c>
      <c r="C55" s="4">
        <v>-632</v>
      </c>
      <c r="D55" t="s">
        <v>9</v>
      </c>
      <c r="E55" t="s">
        <v>87</v>
      </c>
      <c r="F55" t="s">
        <v>88</v>
      </c>
      <c r="G55" s="1">
        <v>39890</v>
      </c>
    </row>
    <row r="56" spans="1:7">
      <c r="A56" t="s">
        <v>7</v>
      </c>
      <c r="B56" t="s">
        <v>8</v>
      </c>
      <c r="C56" s="4">
        <v>-1278</v>
      </c>
      <c r="D56" t="s">
        <v>9</v>
      </c>
      <c r="E56" t="s">
        <v>89</v>
      </c>
      <c r="F56" t="s">
        <v>90</v>
      </c>
      <c r="G56" s="1">
        <v>39890</v>
      </c>
    </row>
    <row r="57" spans="1:7">
      <c r="A57" t="s">
        <v>7</v>
      </c>
      <c r="B57" t="s">
        <v>8</v>
      </c>
      <c r="C57" s="4">
        <v>-700</v>
      </c>
      <c r="D57" t="s">
        <v>9</v>
      </c>
      <c r="E57" t="s">
        <v>91</v>
      </c>
      <c r="F57" t="s">
        <v>23</v>
      </c>
      <c r="G57" s="1">
        <v>39890</v>
      </c>
    </row>
    <row r="58" spans="1:7">
      <c r="A58" t="s">
        <v>7</v>
      </c>
      <c r="B58" t="s">
        <v>8</v>
      </c>
      <c r="C58" s="4">
        <v>-1290</v>
      </c>
      <c r="D58" t="s">
        <v>9</v>
      </c>
      <c r="E58" t="s">
        <v>92</v>
      </c>
      <c r="F58" t="s">
        <v>93</v>
      </c>
      <c r="G58" s="1">
        <v>39903</v>
      </c>
    </row>
    <row r="59" spans="1:7">
      <c r="A59" t="s">
        <v>7</v>
      </c>
      <c r="B59" t="s">
        <v>8</v>
      </c>
      <c r="C59" s="4">
        <v>5000</v>
      </c>
      <c r="D59" t="s">
        <v>9</v>
      </c>
      <c r="E59" t="s">
        <v>63</v>
      </c>
      <c r="F59" t="s">
        <v>64</v>
      </c>
      <c r="G59" s="1">
        <v>39933</v>
      </c>
    </row>
    <row r="60" spans="1:7">
      <c r="A60" t="s">
        <v>7</v>
      </c>
      <c r="B60" t="s">
        <v>8</v>
      </c>
      <c r="C60" s="4">
        <v>5000</v>
      </c>
      <c r="D60" t="s">
        <v>9</v>
      </c>
      <c r="E60" t="s">
        <v>63</v>
      </c>
      <c r="F60" t="s">
        <v>64</v>
      </c>
      <c r="G60" s="1">
        <v>39933</v>
      </c>
    </row>
    <row r="61" spans="1:7">
      <c r="A61" t="s">
        <v>7</v>
      </c>
      <c r="B61" t="s">
        <v>8</v>
      </c>
      <c r="C61" s="4">
        <v>300</v>
      </c>
      <c r="D61" t="s">
        <v>9</v>
      </c>
      <c r="E61" t="s">
        <v>63</v>
      </c>
      <c r="F61" t="s">
        <v>56</v>
      </c>
      <c r="G61" s="1">
        <v>39933</v>
      </c>
    </row>
    <row r="62" spans="1:7">
      <c r="A62" t="s">
        <v>7</v>
      </c>
      <c r="B62" t="s">
        <v>8</v>
      </c>
      <c r="C62" s="4">
        <v>500</v>
      </c>
      <c r="D62" t="s">
        <v>9</v>
      </c>
      <c r="E62" t="s">
        <v>94</v>
      </c>
      <c r="F62" t="s">
        <v>17</v>
      </c>
      <c r="G62" s="1">
        <v>39946</v>
      </c>
    </row>
    <row r="63" spans="1:7">
      <c r="A63" t="s">
        <v>7</v>
      </c>
      <c r="B63" t="s">
        <v>8</v>
      </c>
      <c r="C63" s="4">
        <v>7175</v>
      </c>
      <c r="D63" t="s">
        <v>9</v>
      </c>
      <c r="E63" t="s">
        <v>95</v>
      </c>
      <c r="F63" t="s">
        <v>96</v>
      </c>
      <c r="G63" s="1">
        <v>39953</v>
      </c>
    </row>
    <row r="64" spans="1:7">
      <c r="A64" t="s">
        <v>7</v>
      </c>
      <c r="B64" t="s">
        <v>8</v>
      </c>
      <c r="C64" s="4">
        <v>46561.47</v>
      </c>
      <c r="D64" t="s">
        <v>9</v>
      </c>
      <c r="E64" t="s">
        <v>97</v>
      </c>
      <c r="F64" t="s">
        <v>9</v>
      </c>
      <c r="G64" s="1">
        <v>39814</v>
      </c>
    </row>
    <row r="65" spans="1:7">
      <c r="A65" t="s">
        <v>7</v>
      </c>
      <c r="B65" t="s">
        <v>8</v>
      </c>
      <c r="C65" s="4">
        <v>-3200</v>
      </c>
      <c r="D65" t="s">
        <v>9</v>
      </c>
      <c r="E65" t="s">
        <v>98</v>
      </c>
      <c r="F65" t="s">
        <v>99</v>
      </c>
      <c r="G65" s="1">
        <v>39888</v>
      </c>
    </row>
    <row r="66" spans="1:7">
      <c r="A66" t="s">
        <v>7</v>
      </c>
      <c r="B66" t="s">
        <v>8</v>
      </c>
      <c r="C66" s="4">
        <v>-3200</v>
      </c>
      <c r="D66" t="s">
        <v>9</v>
      </c>
      <c r="E66" t="s">
        <v>100</v>
      </c>
      <c r="F66" t="s">
        <v>101</v>
      </c>
      <c r="G66" s="1">
        <v>39888</v>
      </c>
    </row>
    <row r="67" spans="1:7">
      <c r="A67" t="s">
        <v>7</v>
      </c>
      <c r="B67" t="s">
        <v>8</v>
      </c>
      <c r="C67" s="4">
        <v>17250</v>
      </c>
      <c r="D67" t="s">
        <v>9</v>
      </c>
      <c r="E67" t="s">
        <v>102</v>
      </c>
      <c r="F67" t="s">
        <v>17</v>
      </c>
      <c r="G67" s="1">
        <v>39843</v>
      </c>
    </row>
    <row r="68" spans="1:7">
      <c r="A68" t="s">
        <v>7</v>
      </c>
      <c r="B68" t="s">
        <v>8</v>
      </c>
      <c r="C68" s="4">
        <v>-17200</v>
      </c>
      <c r="D68" t="s">
        <v>9</v>
      </c>
      <c r="E68" t="s">
        <v>102</v>
      </c>
      <c r="F68" t="s">
        <v>17</v>
      </c>
      <c r="G68" s="1">
        <v>39843</v>
      </c>
    </row>
    <row r="69" spans="1:7">
      <c r="A69" t="s">
        <v>7</v>
      </c>
      <c r="B69" t="s">
        <v>8</v>
      </c>
      <c r="C69" s="4">
        <v>26000</v>
      </c>
      <c r="D69" t="s">
        <v>9</v>
      </c>
      <c r="E69" t="s">
        <v>103</v>
      </c>
      <c r="F69" t="s">
        <v>55</v>
      </c>
      <c r="G69" s="1">
        <v>39884</v>
      </c>
    </row>
    <row r="70" spans="1:7">
      <c r="A70" t="s">
        <v>7</v>
      </c>
      <c r="B70" t="s">
        <v>8</v>
      </c>
      <c r="C70" s="4">
        <v>900</v>
      </c>
      <c r="D70" t="s">
        <v>9</v>
      </c>
      <c r="E70" t="s">
        <v>103</v>
      </c>
      <c r="F70" t="s">
        <v>104</v>
      </c>
      <c r="G70" s="1">
        <v>39884</v>
      </c>
    </row>
    <row r="71" spans="1:7">
      <c r="A71" t="s">
        <v>7</v>
      </c>
      <c r="B71" t="s">
        <v>8</v>
      </c>
      <c r="C71" s="4">
        <v>1000</v>
      </c>
      <c r="D71" t="s">
        <v>9</v>
      </c>
      <c r="E71" t="s">
        <v>103</v>
      </c>
      <c r="F71" t="s">
        <v>17</v>
      </c>
      <c r="G71" s="1">
        <v>39884</v>
      </c>
    </row>
    <row r="72" spans="1:7">
      <c r="A72" t="s">
        <v>7</v>
      </c>
      <c r="B72" t="s">
        <v>8</v>
      </c>
      <c r="C72" s="4">
        <v>-3027.86</v>
      </c>
      <c r="D72" t="s">
        <v>9</v>
      </c>
      <c r="E72" t="s">
        <v>105</v>
      </c>
      <c r="F72" t="s">
        <v>15</v>
      </c>
      <c r="G72" s="1">
        <v>39890</v>
      </c>
    </row>
    <row r="73" spans="1:7">
      <c r="A73" t="s">
        <v>7</v>
      </c>
      <c r="B73" t="s">
        <v>8</v>
      </c>
      <c r="C73" s="4">
        <v>-260</v>
      </c>
      <c r="D73" t="s">
        <v>9</v>
      </c>
      <c r="E73" t="s">
        <v>106</v>
      </c>
      <c r="F73" t="s">
        <v>23</v>
      </c>
      <c r="G73" s="1">
        <v>39849</v>
      </c>
    </row>
    <row r="74" spans="1:7">
      <c r="A74" t="s">
        <v>7</v>
      </c>
      <c r="B74" t="s">
        <v>8</v>
      </c>
      <c r="C74" s="4">
        <v>-10000</v>
      </c>
      <c r="D74" t="s">
        <v>9</v>
      </c>
      <c r="E74" t="s">
        <v>107</v>
      </c>
      <c r="F74" t="s">
        <v>108</v>
      </c>
      <c r="G74" s="1">
        <v>39849</v>
      </c>
    </row>
    <row r="75" spans="1:7">
      <c r="A75" t="s">
        <v>7</v>
      </c>
      <c r="B75" t="s">
        <v>8</v>
      </c>
      <c r="C75" s="4">
        <v>-3825</v>
      </c>
      <c r="D75" t="s">
        <v>9</v>
      </c>
      <c r="E75" t="s">
        <v>109</v>
      </c>
      <c r="F75" t="s">
        <v>110</v>
      </c>
      <c r="G75" s="1">
        <v>39853</v>
      </c>
    </row>
    <row r="76" spans="1:7">
      <c r="A76" t="s">
        <v>7</v>
      </c>
      <c r="B76" t="s">
        <v>8</v>
      </c>
      <c r="C76" s="4">
        <v>-3533.6800000000003</v>
      </c>
      <c r="D76" t="s">
        <v>9</v>
      </c>
      <c r="E76" t="s">
        <v>111</v>
      </c>
      <c r="F76" t="s">
        <v>112</v>
      </c>
      <c r="G76" s="1">
        <v>39853</v>
      </c>
    </row>
    <row r="77" spans="1:7">
      <c r="A77" t="s">
        <v>7</v>
      </c>
      <c r="B77" t="s">
        <v>8</v>
      </c>
      <c r="C77" s="4">
        <v>-105</v>
      </c>
      <c r="D77" t="s">
        <v>9</v>
      </c>
      <c r="E77" t="s">
        <v>102</v>
      </c>
      <c r="F77" t="s">
        <v>40</v>
      </c>
      <c r="G77" s="1">
        <v>39843</v>
      </c>
    </row>
    <row r="78" spans="1:7">
      <c r="A78" t="s">
        <v>7</v>
      </c>
      <c r="B78" t="s">
        <v>8</v>
      </c>
      <c r="C78" s="4">
        <v>2700</v>
      </c>
      <c r="D78" t="s">
        <v>9</v>
      </c>
      <c r="E78" t="s">
        <v>102</v>
      </c>
      <c r="F78" t="s">
        <v>113</v>
      </c>
      <c r="G78" s="1">
        <v>39843</v>
      </c>
    </row>
    <row r="79" spans="1:7">
      <c r="A79" t="s">
        <v>7</v>
      </c>
      <c r="B79" t="s">
        <v>8</v>
      </c>
      <c r="C79" s="4">
        <v>6000</v>
      </c>
      <c r="D79" t="s">
        <v>9</v>
      </c>
      <c r="E79" t="s">
        <v>102</v>
      </c>
      <c r="F79" t="s">
        <v>56</v>
      </c>
      <c r="G79" s="1">
        <v>39843</v>
      </c>
    </row>
    <row r="80" spans="1:7">
      <c r="A80" t="s">
        <v>7</v>
      </c>
      <c r="B80" t="s">
        <v>8</v>
      </c>
      <c r="C80" s="4">
        <v>5250</v>
      </c>
      <c r="D80" t="s">
        <v>9</v>
      </c>
      <c r="E80" t="s">
        <v>102</v>
      </c>
      <c r="F80" t="s">
        <v>55</v>
      </c>
      <c r="G80" s="1">
        <v>39843</v>
      </c>
    </row>
    <row r="81" spans="1:7">
      <c r="A81" t="s">
        <v>7</v>
      </c>
      <c r="B81" t="s">
        <v>8</v>
      </c>
      <c r="C81" s="4">
        <v>17200</v>
      </c>
      <c r="D81" t="s">
        <v>9</v>
      </c>
      <c r="E81" t="s">
        <v>102</v>
      </c>
      <c r="F81" t="s">
        <v>17</v>
      </c>
      <c r="G81" s="1">
        <v>39843</v>
      </c>
    </row>
    <row r="82" spans="1:7">
      <c r="A82" t="s">
        <v>7</v>
      </c>
      <c r="B82" t="s">
        <v>8</v>
      </c>
      <c r="C82" s="4">
        <v>2155.8200000000002</v>
      </c>
      <c r="D82" t="s">
        <v>9</v>
      </c>
      <c r="E82" t="s">
        <v>114</v>
      </c>
      <c r="F82" t="s">
        <v>115</v>
      </c>
      <c r="G82" s="1">
        <v>39860</v>
      </c>
    </row>
    <row r="83" spans="1:7">
      <c r="A83" t="s">
        <v>7</v>
      </c>
      <c r="B83" t="s">
        <v>8</v>
      </c>
      <c r="C83" s="4">
        <v>9900</v>
      </c>
      <c r="D83" t="s">
        <v>9</v>
      </c>
      <c r="E83" t="s">
        <v>116</v>
      </c>
      <c r="F83" t="s">
        <v>104</v>
      </c>
      <c r="G83" s="1">
        <v>39869</v>
      </c>
    </row>
    <row r="84" spans="1:7">
      <c r="A84" t="s">
        <v>7</v>
      </c>
      <c r="B84" t="s">
        <v>8</v>
      </c>
      <c r="C84" s="4">
        <v>1200</v>
      </c>
      <c r="D84" t="s">
        <v>9</v>
      </c>
      <c r="E84" t="s">
        <v>116</v>
      </c>
      <c r="F84" t="s">
        <v>56</v>
      </c>
      <c r="G84" s="1">
        <v>39869</v>
      </c>
    </row>
    <row r="85" spans="1:7">
      <c r="A85" t="s">
        <v>7</v>
      </c>
      <c r="B85" t="s">
        <v>8</v>
      </c>
      <c r="C85" s="4">
        <v>2500</v>
      </c>
      <c r="D85" t="s">
        <v>9</v>
      </c>
      <c r="E85" t="s">
        <v>116</v>
      </c>
      <c r="F85" t="s">
        <v>55</v>
      </c>
      <c r="G85" s="1">
        <v>39869</v>
      </c>
    </row>
    <row r="86" spans="1:7">
      <c r="A86" t="s">
        <v>7</v>
      </c>
      <c r="B86" t="s">
        <v>8</v>
      </c>
      <c r="C86" s="4">
        <v>6000</v>
      </c>
      <c r="D86" t="s">
        <v>9</v>
      </c>
      <c r="E86" t="s">
        <v>116</v>
      </c>
      <c r="F86" t="s">
        <v>17</v>
      </c>
      <c r="G86" s="1">
        <v>39869</v>
      </c>
    </row>
    <row r="87" spans="1:7">
      <c r="A87" t="s">
        <v>7</v>
      </c>
      <c r="B87" t="s">
        <v>8</v>
      </c>
      <c r="C87" s="4">
        <v>-3678</v>
      </c>
      <c r="D87" t="s">
        <v>117</v>
      </c>
      <c r="E87" t="s">
        <v>97</v>
      </c>
      <c r="F87" t="s">
        <v>9</v>
      </c>
      <c r="G87" s="1">
        <v>39814</v>
      </c>
    </row>
    <row r="88" spans="1:7">
      <c r="A88" t="s">
        <v>7</v>
      </c>
      <c r="B88" t="s">
        <v>8</v>
      </c>
      <c r="C88" s="4">
        <v>-2753</v>
      </c>
      <c r="D88" t="s">
        <v>118</v>
      </c>
      <c r="E88" t="s">
        <v>97</v>
      </c>
      <c r="F88" t="s">
        <v>9</v>
      </c>
      <c r="G88" s="1">
        <v>39814</v>
      </c>
    </row>
    <row r="89" spans="1:7">
      <c r="A89" t="s">
        <v>7</v>
      </c>
      <c r="B89" t="s">
        <v>8</v>
      </c>
      <c r="C89" s="4">
        <v>4000</v>
      </c>
      <c r="D89" t="s">
        <v>119</v>
      </c>
      <c r="E89" t="s">
        <v>97</v>
      </c>
      <c r="F89" t="s">
        <v>9</v>
      </c>
      <c r="G89" s="1">
        <v>39814</v>
      </c>
    </row>
    <row r="90" spans="1:7">
      <c r="A90" t="s">
        <v>7</v>
      </c>
      <c r="B90" t="s">
        <v>8</v>
      </c>
      <c r="C90" s="4">
        <v>-3490.25</v>
      </c>
      <c r="D90" t="s">
        <v>120</v>
      </c>
      <c r="E90" t="s">
        <v>97</v>
      </c>
      <c r="F90" t="s">
        <v>9</v>
      </c>
      <c r="G90" s="1">
        <v>39814</v>
      </c>
    </row>
    <row r="91" spans="1:7">
      <c r="A91" t="s">
        <v>7</v>
      </c>
      <c r="B91" t="s">
        <v>8</v>
      </c>
      <c r="C91" s="4">
        <v>7175</v>
      </c>
      <c r="D91" t="s">
        <v>9</v>
      </c>
      <c r="E91" t="s">
        <v>121</v>
      </c>
      <c r="F91" t="s">
        <v>122</v>
      </c>
      <c r="G91" s="1">
        <v>39953</v>
      </c>
    </row>
    <row r="92" spans="1:7">
      <c r="A92" t="s">
        <v>7</v>
      </c>
      <c r="B92" t="s">
        <v>8</v>
      </c>
      <c r="C92" s="4">
        <v>-11265</v>
      </c>
      <c r="D92" t="s">
        <v>9</v>
      </c>
      <c r="E92" t="s">
        <v>123</v>
      </c>
      <c r="F92" t="s">
        <v>124</v>
      </c>
      <c r="G92" s="1">
        <v>39960</v>
      </c>
    </row>
    <row r="93" spans="1:7">
      <c r="A93" t="s">
        <v>7</v>
      </c>
      <c r="B93" t="s">
        <v>8</v>
      </c>
      <c r="C93" s="4">
        <v>-15000</v>
      </c>
      <c r="D93" t="s">
        <v>9</v>
      </c>
      <c r="E93" t="s">
        <v>125</v>
      </c>
      <c r="F93" t="s">
        <v>126</v>
      </c>
      <c r="G93" s="1">
        <v>39962</v>
      </c>
    </row>
    <row r="94" spans="1:7">
      <c r="A94" t="s">
        <v>7</v>
      </c>
      <c r="B94" t="s">
        <v>8</v>
      </c>
      <c r="C94" s="4">
        <v>500</v>
      </c>
      <c r="D94" t="s">
        <v>9</v>
      </c>
      <c r="E94" t="s">
        <v>127</v>
      </c>
      <c r="F94" t="s">
        <v>17</v>
      </c>
      <c r="G94" s="1">
        <v>39962</v>
      </c>
    </row>
    <row r="95" spans="1:7">
      <c r="A95" t="s">
        <v>7</v>
      </c>
      <c r="B95" t="s">
        <v>8</v>
      </c>
      <c r="C95" s="4">
        <v>1450</v>
      </c>
      <c r="D95" t="s">
        <v>9</v>
      </c>
      <c r="E95" t="s">
        <v>128</v>
      </c>
      <c r="F95" t="s">
        <v>19</v>
      </c>
      <c r="G95" s="1">
        <v>40130</v>
      </c>
    </row>
    <row r="96" spans="1:7">
      <c r="A96" t="s">
        <v>129</v>
      </c>
      <c r="B96" t="s">
        <v>130</v>
      </c>
      <c r="C96" s="4">
        <v>-10000</v>
      </c>
      <c r="D96" t="s">
        <v>9</v>
      </c>
      <c r="E96" t="s">
        <v>131</v>
      </c>
      <c r="F96" t="s">
        <v>132</v>
      </c>
      <c r="G96" s="1">
        <v>39814</v>
      </c>
    </row>
    <row r="97" spans="1:7">
      <c r="A97" t="s">
        <v>129</v>
      </c>
      <c r="B97" t="s">
        <v>130</v>
      </c>
      <c r="C97" s="4">
        <v>10000</v>
      </c>
      <c r="D97" t="s">
        <v>9</v>
      </c>
      <c r="E97" t="s">
        <v>97</v>
      </c>
      <c r="F97" t="s">
        <v>9</v>
      </c>
      <c r="G97" s="1">
        <v>39814</v>
      </c>
    </row>
    <row r="98" spans="1:7">
      <c r="A98" t="s">
        <v>133</v>
      </c>
      <c r="B98" t="s">
        <v>134</v>
      </c>
      <c r="C98" s="4">
        <v>-179812.42</v>
      </c>
      <c r="D98" t="s">
        <v>9</v>
      </c>
      <c r="E98" t="s">
        <v>97</v>
      </c>
      <c r="F98" t="s">
        <v>9</v>
      </c>
      <c r="G98" s="1">
        <v>39814</v>
      </c>
    </row>
    <row r="99" spans="1:7">
      <c r="A99" t="s">
        <v>133</v>
      </c>
      <c r="B99" t="s">
        <v>134</v>
      </c>
      <c r="C99" s="4">
        <v>121</v>
      </c>
      <c r="D99" t="s">
        <v>135</v>
      </c>
      <c r="E99" t="s">
        <v>97</v>
      </c>
      <c r="F99" t="s">
        <v>9</v>
      </c>
      <c r="G99" s="1">
        <v>39814</v>
      </c>
    </row>
    <row r="100" spans="1:7">
      <c r="A100" t="s">
        <v>133</v>
      </c>
      <c r="B100" t="s">
        <v>134</v>
      </c>
      <c r="C100" s="4">
        <v>-11693.77</v>
      </c>
      <c r="D100" t="s">
        <v>136</v>
      </c>
      <c r="E100" t="s">
        <v>97</v>
      </c>
      <c r="F100" t="s">
        <v>9</v>
      </c>
      <c r="G100" s="1">
        <v>39814</v>
      </c>
    </row>
    <row r="101" spans="1:7">
      <c r="A101" t="s">
        <v>133</v>
      </c>
      <c r="B101" t="s">
        <v>134</v>
      </c>
      <c r="C101" s="4">
        <v>27505</v>
      </c>
      <c r="D101" t="s">
        <v>137</v>
      </c>
      <c r="E101" t="s">
        <v>97</v>
      </c>
      <c r="F101" t="s">
        <v>9</v>
      </c>
      <c r="G101" s="1">
        <v>39814</v>
      </c>
    </row>
    <row r="102" spans="1:7">
      <c r="A102" t="s">
        <v>133</v>
      </c>
      <c r="B102" t="s">
        <v>134</v>
      </c>
      <c r="C102" s="4">
        <v>29984.34</v>
      </c>
      <c r="D102" t="s">
        <v>118</v>
      </c>
      <c r="E102" t="s">
        <v>97</v>
      </c>
      <c r="F102" t="s">
        <v>9</v>
      </c>
      <c r="G102" s="1">
        <v>39814</v>
      </c>
    </row>
    <row r="103" spans="1:7">
      <c r="A103" t="s">
        <v>133</v>
      </c>
      <c r="B103" t="s">
        <v>134</v>
      </c>
      <c r="C103" s="4">
        <v>23852.49</v>
      </c>
      <c r="D103" t="s">
        <v>138</v>
      </c>
      <c r="E103" t="s">
        <v>97</v>
      </c>
      <c r="F103" t="s">
        <v>9</v>
      </c>
      <c r="G103" s="1">
        <v>39814</v>
      </c>
    </row>
    <row r="104" spans="1:7">
      <c r="A104" t="s">
        <v>133</v>
      </c>
      <c r="B104" t="s">
        <v>134</v>
      </c>
      <c r="C104" s="4">
        <v>3880</v>
      </c>
      <c r="D104" t="s">
        <v>139</v>
      </c>
      <c r="E104" t="s">
        <v>97</v>
      </c>
      <c r="F104" t="s">
        <v>9</v>
      </c>
      <c r="G104" s="1">
        <v>39814</v>
      </c>
    </row>
    <row r="105" spans="1:7">
      <c r="A105" t="s">
        <v>133</v>
      </c>
      <c r="B105" t="s">
        <v>134</v>
      </c>
      <c r="C105" s="4">
        <v>-9579.65</v>
      </c>
      <c r="D105" t="s">
        <v>140</v>
      </c>
      <c r="E105" t="s">
        <v>97</v>
      </c>
      <c r="F105" t="s">
        <v>9</v>
      </c>
      <c r="G105" s="1">
        <v>39814</v>
      </c>
    </row>
    <row r="106" spans="1:7">
      <c r="A106" t="s">
        <v>133</v>
      </c>
      <c r="B106" t="s">
        <v>134</v>
      </c>
      <c r="C106" s="4">
        <v>25667.97</v>
      </c>
      <c r="D106" t="s">
        <v>117</v>
      </c>
      <c r="E106" t="s">
        <v>97</v>
      </c>
      <c r="F106" t="s">
        <v>9</v>
      </c>
      <c r="G106" s="1">
        <v>39814</v>
      </c>
    </row>
    <row r="107" spans="1:7">
      <c r="A107" t="s">
        <v>133</v>
      </c>
      <c r="B107" t="s">
        <v>134</v>
      </c>
      <c r="C107" s="4">
        <v>6169.99</v>
      </c>
      <c r="D107" t="s">
        <v>141</v>
      </c>
      <c r="E107" t="s">
        <v>97</v>
      </c>
      <c r="F107" t="s">
        <v>9</v>
      </c>
      <c r="G107" s="1">
        <v>39814</v>
      </c>
    </row>
    <row r="108" spans="1:7">
      <c r="A108" t="s">
        <v>133</v>
      </c>
      <c r="B108" t="s">
        <v>134</v>
      </c>
      <c r="C108" s="4">
        <v>-1328</v>
      </c>
      <c r="D108" t="s">
        <v>142</v>
      </c>
      <c r="E108" t="s">
        <v>97</v>
      </c>
      <c r="F108" t="s">
        <v>9</v>
      </c>
      <c r="G108" s="1">
        <v>39814</v>
      </c>
    </row>
    <row r="109" spans="1:7">
      <c r="A109" t="s">
        <v>133</v>
      </c>
      <c r="B109" t="s">
        <v>134</v>
      </c>
      <c r="C109" s="4">
        <v>28643.200000000001</v>
      </c>
      <c r="D109" t="s">
        <v>143</v>
      </c>
      <c r="E109" t="s">
        <v>97</v>
      </c>
      <c r="F109" t="s">
        <v>9</v>
      </c>
      <c r="G109" s="1">
        <v>39814</v>
      </c>
    </row>
    <row r="110" spans="1:7">
      <c r="A110" t="s">
        <v>133</v>
      </c>
      <c r="B110" t="s">
        <v>134</v>
      </c>
      <c r="C110" s="4">
        <v>1840</v>
      </c>
      <c r="D110" t="s">
        <v>144</v>
      </c>
      <c r="E110" t="s">
        <v>97</v>
      </c>
      <c r="F110" t="s">
        <v>9</v>
      </c>
      <c r="G110" s="1">
        <v>39814</v>
      </c>
    </row>
    <row r="111" spans="1:7">
      <c r="A111" t="s">
        <v>133</v>
      </c>
      <c r="B111" t="s">
        <v>134</v>
      </c>
      <c r="C111" s="4">
        <v>7561.8600000000006</v>
      </c>
      <c r="D111" t="s">
        <v>120</v>
      </c>
      <c r="E111" t="s">
        <v>97</v>
      </c>
      <c r="F111" t="s">
        <v>9</v>
      </c>
      <c r="G111" s="1">
        <v>39814</v>
      </c>
    </row>
    <row r="112" spans="1:7">
      <c r="A112" t="s">
        <v>133</v>
      </c>
      <c r="B112" t="s">
        <v>134</v>
      </c>
      <c r="C112" s="4">
        <v>5591.95</v>
      </c>
      <c r="D112" t="s">
        <v>119</v>
      </c>
      <c r="E112" t="s">
        <v>97</v>
      </c>
      <c r="F112" t="s">
        <v>9</v>
      </c>
      <c r="G112" s="1">
        <v>39814</v>
      </c>
    </row>
    <row r="113" spans="1:7">
      <c r="A113" t="s">
        <v>145</v>
      </c>
      <c r="B113" t="s">
        <v>146</v>
      </c>
      <c r="C113" s="4">
        <v>1047.2</v>
      </c>
      <c r="D113" t="s">
        <v>147</v>
      </c>
      <c r="E113" t="s">
        <v>148</v>
      </c>
      <c r="F113" t="s">
        <v>149</v>
      </c>
      <c r="G113" s="1">
        <v>40154</v>
      </c>
    </row>
    <row r="114" spans="1:7">
      <c r="A114" t="s">
        <v>145</v>
      </c>
      <c r="B114" t="s">
        <v>146</v>
      </c>
      <c r="C114" s="4">
        <v>-19915.5</v>
      </c>
      <c r="D114" t="s">
        <v>9</v>
      </c>
      <c r="E114" t="s">
        <v>150</v>
      </c>
      <c r="F114" t="s">
        <v>151</v>
      </c>
      <c r="G114" s="1">
        <v>40086</v>
      </c>
    </row>
    <row r="115" spans="1:7">
      <c r="A115" t="s">
        <v>145</v>
      </c>
      <c r="B115" t="s">
        <v>146</v>
      </c>
      <c r="C115" s="4">
        <v>8219.6200000000008</v>
      </c>
      <c r="D115" t="s">
        <v>138</v>
      </c>
      <c r="E115" t="s">
        <v>97</v>
      </c>
      <c r="F115" t="s">
        <v>9</v>
      </c>
      <c r="G115" s="1">
        <v>39814</v>
      </c>
    </row>
    <row r="116" spans="1:7">
      <c r="A116" t="s">
        <v>145</v>
      </c>
      <c r="B116" t="s">
        <v>146</v>
      </c>
      <c r="C116" s="4">
        <v>4910</v>
      </c>
      <c r="D116" t="s">
        <v>139</v>
      </c>
      <c r="E116" t="s">
        <v>97</v>
      </c>
      <c r="F116" t="s">
        <v>9</v>
      </c>
      <c r="G116" s="1">
        <v>39814</v>
      </c>
    </row>
    <row r="117" spans="1:7">
      <c r="A117" t="s">
        <v>145</v>
      </c>
      <c r="B117" t="s">
        <v>146</v>
      </c>
      <c r="C117" s="4">
        <v>471.34000000000003</v>
      </c>
      <c r="D117" t="s">
        <v>140</v>
      </c>
      <c r="E117" t="s">
        <v>97</v>
      </c>
      <c r="F117" t="s">
        <v>9</v>
      </c>
      <c r="G117" s="1">
        <v>39814</v>
      </c>
    </row>
    <row r="118" spans="1:7">
      <c r="A118" t="s">
        <v>145</v>
      </c>
      <c r="B118" t="s">
        <v>146</v>
      </c>
      <c r="C118" s="4">
        <v>5569</v>
      </c>
      <c r="D118" t="s">
        <v>141</v>
      </c>
      <c r="E118" t="s">
        <v>97</v>
      </c>
      <c r="F118" t="s">
        <v>9</v>
      </c>
      <c r="G118" s="1">
        <v>39814</v>
      </c>
    </row>
    <row r="119" spans="1:7">
      <c r="A119" t="s">
        <v>145</v>
      </c>
      <c r="B119" t="s">
        <v>146</v>
      </c>
      <c r="C119" s="4">
        <v>8339.6</v>
      </c>
      <c r="D119" t="s">
        <v>137</v>
      </c>
      <c r="E119" t="s">
        <v>97</v>
      </c>
      <c r="F119" t="s">
        <v>9</v>
      </c>
      <c r="G119" s="1">
        <v>39814</v>
      </c>
    </row>
    <row r="120" spans="1:7">
      <c r="A120" t="s">
        <v>145</v>
      </c>
      <c r="B120" t="s">
        <v>146</v>
      </c>
      <c r="C120" s="4">
        <v>359</v>
      </c>
      <c r="D120" t="s">
        <v>142</v>
      </c>
      <c r="E120" t="s">
        <v>97</v>
      </c>
      <c r="F120" t="s">
        <v>9</v>
      </c>
      <c r="G120" s="1">
        <v>39814</v>
      </c>
    </row>
    <row r="121" spans="1:7">
      <c r="A121" t="s">
        <v>145</v>
      </c>
      <c r="B121" t="s">
        <v>146</v>
      </c>
      <c r="C121" s="4">
        <v>5536.32</v>
      </c>
      <c r="D121" t="s">
        <v>136</v>
      </c>
      <c r="E121" t="s">
        <v>97</v>
      </c>
      <c r="F121" t="s">
        <v>9</v>
      </c>
      <c r="G121" s="1">
        <v>39814</v>
      </c>
    </row>
    <row r="122" spans="1:7">
      <c r="A122" t="s">
        <v>145</v>
      </c>
      <c r="B122" t="s">
        <v>146</v>
      </c>
      <c r="C122" s="4">
        <v>7455.2</v>
      </c>
      <c r="D122" t="s">
        <v>143</v>
      </c>
      <c r="E122" t="s">
        <v>97</v>
      </c>
      <c r="F122" t="s">
        <v>9</v>
      </c>
      <c r="G122" s="1">
        <v>39814</v>
      </c>
    </row>
    <row r="123" spans="1:7">
      <c r="A123" t="s">
        <v>145</v>
      </c>
      <c r="B123" t="s">
        <v>146</v>
      </c>
      <c r="C123" s="4">
        <v>-38064.26</v>
      </c>
      <c r="D123" t="s">
        <v>9</v>
      </c>
      <c r="E123" t="s">
        <v>97</v>
      </c>
      <c r="F123" t="s">
        <v>9</v>
      </c>
      <c r="G123" s="1">
        <v>39814</v>
      </c>
    </row>
    <row r="124" spans="1:7">
      <c r="A124" t="s">
        <v>145</v>
      </c>
      <c r="B124" t="s">
        <v>146</v>
      </c>
      <c r="C124" s="4">
        <v>640</v>
      </c>
      <c r="D124" t="s">
        <v>152</v>
      </c>
      <c r="E124" t="s">
        <v>153</v>
      </c>
      <c r="F124" t="s">
        <v>99</v>
      </c>
      <c r="G124" s="1">
        <v>39888</v>
      </c>
    </row>
    <row r="125" spans="1:7">
      <c r="A125" t="s">
        <v>145</v>
      </c>
      <c r="B125" t="s">
        <v>146</v>
      </c>
      <c r="C125" s="4">
        <v>640</v>
      </c>
      <c r="D125" t="s">
        <v>152</v>
      </c>
      <c r="E125" t="s">
        <v>154</v>
      </c>
      <c r="F125" t="s">
        <v>101</v>
      </c>
      <c r="G125" s="1">
        <v>39888</v>
      </c>
    </row>
    <row r="126" spans="1:7">
      <c r="A126" t="s">
        <v>145</v>
      </c>
      <c r="B126" t="s">
        <v>146</v>
      </c>
      <c r="C126" s="4">
        <v>-2795.82</v>
      </c>
      <c r="D126" t="s">
        <v>9</v>
      </c>
      <c r="E126" t="s">
        <v>155</v>
      </c>
      <c r="F126" t="s">
        <v>115</v>
      </c>
      <c r="G126" s="1">
        <v>39814</v>
      </c>
    </row>
    <row r="127" spans="1:7">
      <c r="A127" t="s">
        <v>145</v>
      </c>
      <c r="B127" t="s">
        <v>146</v>
      </c>
      <c r="C127" s="4">
        <v>580</v>
      </c>
      <c r="D127" t="s">
        <v>156</v>
      </c>
      <c r="E127" t="s">
        <v>157</v>
      </c>
      <c r="F127" t="s">
        <v>158</v>
      </c>
      <c r="G127" s="1">
        <v>39853</v>
      </c>
    </row>
    <row r="128" spans="1:7">
      <c r="A128" t="s">
        <v>145</v>
      </c>
      <c r="B128" t="s">
        <v>146</v>
      </c>
      <c r="C128" s="4">
        <v>765</v>
      </c>
      <c r="D128" t="s">
        <v>156</v>
      </c>
      <c r="E128" t="s">
        <v>159</v>
      </c>
      <c r="F128" t="s">
        <v>110</v>
      </c>
      <c r="G128" s="1">
        <v>39853</v>
      </c>
    </row>
    <row r="129" spans="1:7">
      <c r="A129" t="s">
        <v>145</v>
      </c>
      <c r="B129" t="s">
        <v>146</v>
      </c>
      <c r="C129" s="4">
        <v>-2625</v>
      </c>
      <c r="D129" t="s">
        <v>9</v>
      </c>
      <c r="E129" t="s">
        <v>160</v>
      </c>
      <c r="F129" t="s">
        <v>161</v>
      </c>
      <c r="G129" s="1">
        <v>39903</v>
      </c>
    </row>
    <row r="130" spans="1:7">
      <c r="A130" t="s">
        <v>145</v>
      </c>
      <c r="B130" t="s">
        <v>146</v>
      </c>
      <c r="C130" s="4">
        <v>19915.5</v>
      </c>
      <c r="D130" t="s">
        <v>162</v>
      </c>
      <c r="E130" t="s">
        <v>163</v>
      </c>
      <c r="F130" t="s">
        <v>164</v>
      </c>
      <c r="G130" s="1">
        <v>40094</v>
      </c>
    </row>
    <row r="131" spans="1:7">
      <c r="A131" t="s">
        <v>145</v>
      </c>
      <c r="B131" t="s">
        <v>146</v>
      </c>
      <c r="C131" s="4">
        <v>1177.2</v>
      </c>
      <c r="D131" t="s">
        <v>165</v>
      </c>
      <c r="E131" t="s">
        <v>166</v>
      </c>
      <c r="F131" t="s">
        <v>167</v>
      </c>
      <c r="G131" s="1">
        <v>39994</v>
      </c>
    </row>
    <row r="132" spans="1:7">
      <c r="A132" t="s">
        <v>145</v>
      </c>
      <c r="B132" t="s">
        <v>146</v>
      </c>
      <c r="C132" s="4">
        <v>84</v>
      </c>
      <c r="D132" t="s">
        <v>165</v>
      </c>
      <c r="E132" t="s">
        <v>168</v>
      </c>
      <c r="F132" t="s">
        <v>169</v>
      </c>
      <c r="G132" s="1">
        <v>39994</v>
      </c>
    </row>
    <row r="133" spans="1:7">
      <c r="A133" t="s">
        <v>145</v>
      </c>
      <c r="B133" t="s">
        <v>146</v>
      </c>
      <c r="C133" s="4">
        <v>-1261.2</v>
      </c>
      <c r="D133" t="s">
        <v>9</v>
      </c>
      <c r="E133" t="s">
        <v>170</v>
      </c>
      <c r="F133" t="s">
        <v>171</v>
      </c>
      <c r="G133" s="1">
        <v>39994</v>
      </c>
    </row>
    <row r="134" spans="1:7">
      <c r="A134" t="s">
        <v>172</v>
      </c>
      <c r="B134" t="s">
        <v>173</v>
      </c>
      <c r="C134" s="4">
        <v>-340</v>
      </c>
      <c r="D134" t="s">
        <v>147</v>
      </c>
      <c r="E134" t="s">
        <v>18</v>
      </c>
      <c r="F134" t="s">
        <v>19</v>
      </c>
      <c r="G134" s="1">
        <v>40157</v>
      </c>
    </row>
    <row r="135" spans="1:7">
      <c r="A135" t="s">
        <v>172</v>
      </c>
      <c r="B135" t="s">
        <v>173</v>
      </c>
      <c r="C135" s="4">
        <v>-1160</v>
      </c>
      <c r="D135" t="s">
        <v>147</v>
      </c>
      <c r="E135" t="s">
        <v>24</v>
      </c>
      <c r="F135" t="s">
        <v>19</v>
      </c>
      <c r="G135" s="1">
        <v>40154</v>
      </c>
    </row>
    <row r="136" spans="1:7">
      <c r="A136" t="s">
        <v>172</v>
      </c>
      <c r="B136" t="s">
        <v>173</v>
      </c>
      <c r="C136" s="4">
        <v>-150</v>
      </c>
      <c r="D136" t="s">
        <v>162</v>
      </c>
      <c r="E136" t="s">
        <v>75</v>
      </c>
      <c r="F136" t="s">
        <v>47</v>
      </c>
      <c r="G136" s="1">
        <v>40123</v>
      </c>
    </row>
    <row r="137" spans="1:7">
      <c r="A137" t="s">
        <v>172</v>
      </c>
      <c r="B137" t="s">
        <v>173</v>
      </c>
      <c r="C137" s="4">
        <v>-60</v>
      </c>
      <c r="D137" t="s">
        <v>156</v>
      </c>
      <c r="E137" t="s">
        <v>174</v>
      </c>
      <c r="F137" t="s">
        <v>56</v>
      </c>
      <c r="G137" s="1">
        <v>39853</v>
      </c>
    </row>
    <row r="138" spans="1:7">
      <c r="A138" t="s">
        <v>172</v>
      </c>
      <c r="B138" t="s">
        <v>173</v>
      </c>
      <c r="C138" s="4">
        <v>-1050</v>
      </c>
      <c r="D138" t="s">
        <v>152</v>
      </c>
      <c r="E138" t="s">
        <v>102</v>
      </c>
      <c r="F138" t="s">
        <v>55</v>
      </c>
      <c r="G138" s="1">
        <v>39843</v>
      </c>
    </row>
    <row r="139" spans="1:7">
      <c r="A139" t="s">
        <v>172</v>
      </c>
      <c r="B139" t="s">
        <v>173</v>
      </c>
      <c r="C139" s="4">
        <v>-540</v>
      </c>
      <c r="D139" t="s">
        <v>165</v>
      </c>
      <c r="E139" t="s">
        <v>102</v>
      </c>
      <c r="F139" t="s">
        <v>104</v>
      </c>
      <c r="G139" s="1">
        <v>39843</v>
      </c>
    </row>
    <row r="140" spans="1:7">
      <c r="A140" t="s">
        <v>172</v>
      </c>
      <c r="B140" t="s">
        <v>173</v>
      </c>
      <c r="C140" s="4">
        <v>-1200</v>
      </c>
      <c r="D140" t="s">
        <v>156</v>
      </c>
      <c r="E140" t="s">
        <v>102</v>
      </c>
      <c r="F140" t="s">
        <v>56</v>
      </c>
      <c r="G140" s="1">
        <v>39843</v>
      </c>
    </row>
    <row r="141" spans="1:7">
      <c r="A141" t="s">
        <v>172</v>
      </c>
      <c r="B141" t="s">
        <v>173</v>
      </c>
      <c r="C141" s="4">
        <v>-180</v>
      </c>
      <c r="D141" t="s">
        <v>165</v>
      </c>
      <c r="E141" t="s">
        <v>174</v>
      </c>
      <c r="F141" t="s">
        <v>104</v>
      </c>
      <c r="G141" s="1">
        <v>39853</v>
      </c>
    </row>
    <row r="142" spans="1:7">
      <c r="A142" t="s">
        <v>172</v>
      </c>
      <c r="B142" t="s">
        <v>173</v>
      </c>
      <c r="C142" s="4">
        <v>-500</v>
      </c>
      <c r="D142" t="s">
        <v>152</v>
      </c>
      <c r="E142" t="s">
        <v>116</v>
      </c>
      <c r="F142" t="s">
        <v>55</v>
      </c>
      <c r="G142" s="1">
        <v>39869</v>
      </c>
    </row>
    <row r="143" spans="1:7">
      <c r="A143" t="s">
        <v>172</v>
      </c>
      <c r="B143" t="s">
        <v>173</v>
      </c>
      <c r="C143" s="4">
        <v>-1980</v>
      </c>
      <c r="D143" t="s">
        <v>165</v>
      </c>
      <c r="E143" t="s">
        <v>116</v>
      </c>
      <c r="F143" t="s">
        <v>104</v>
      </c>
      <c r="G143" s="1">
        <v>39869</v>
      </c>
    </row>
    <row r="144" spans="1:7">
      <c r="A144" t="s">
        <v>172</v>
      </c>
      <c r="B144" t="s">
        <v>173</v>
      </c>
      <c r="C144" s="4">
        <v>-240</v>
      </c>
      <c r="D144" t="s">
        <v>156</v>
      </c>
      <c r="E144" t="s">
        <v>116</v>
      </c>
      <c r="F144" t="s">
        <v>56</v>
      </c>
      <c r="G144" s="1">
        <v>39869</v>
      </c>
    </row>
    <row r="145" spans="1:7">
      <c r="A145" t="s">
        <v>172</v>
      </c>
      <c r="B145" t="s">
        <v>173</v>
      </c>
      <c r="C145" s="4">
        <v>-45000</v>
      </c>
      <c r="D145" t="s">
        <v>136</v>
      </c>
      <c r="E145" t="s">
        <v>97</v>
      </c>
      <c r="F145" t="s">
        <v>9</v>
      </c>
      <c r="G145" s="1">
        <v>39814</v>
      </c>
    </row>
    <row r="146" spans="1:7">
      <c r="A146" t="s">
        <v>172</v>
      </c>
      <c r="B146" t="s">
        <v>173</v>
      </c>
      <c r="C146" s="4">
        <v>-2920</v>
      </c>
      <c r="D146" t="s">
        <v>143</v>
      </c>
      <c r="E146" t="s">
        <v>97</v>
      </c>
      <c r="F146" t="s">
        <v>9</v>
      </c>
      <c r="G146" s="1">
        <v>39814</v>
      </c>
    </row>
    <row r="147" spans="1:7">
      <c r="A147" t="s">
        <v>172</v>
      </c>
      <c r="B147" t="s">
        <v>173</v>
      </c>
      <c r="C147" s="4">
        <v>-305</v>
      </c>
      <c r="D147" t="s">
        <v>135</v>
      </c>
      <c r="E147" t="s">
        <v>97</v>
      </c>
      <c r="F147" t="s">
        <v>9</v>
      </c>
      <c r="G147" s="1">
        <v>39814</v>
      </c>
    </row>
    <row r="148" spans="1:7">
      <c r="A148" t="s">
        <v>172</v>
      </c>
      <c r="B148" t="s">
        <v>173</v>
      </c>
      <c r="C148" s="4">
        <v>-290</v>
      </c>
      <c r="D148" t="s">
        <v>144</v>
      </c>
      <c r="E148" t="s">
        <v>97</v>
      </c>
      <c r="F148" t="s">
        <v>9</v>
      </c>
      <c r="G148" s="1">
        <v>39814</v>
      </c>
    </row>
    <row r="149" spans="1:7">
      <c r="A149" t="s">
        <v>172</v>
      </c>
      <c r="B149" t="s">
        <v>173</v>
      </c>
      <c r="C149" s="4">
        <v>73267</v>
      </c>
      <c r="D149" t="s">
        <v>9</v>
      </c>
      <c r="E149" t="s">
        <v>97</v>
      </c>
      <c r="F149" t="s">
        <v>9</v>
      </c>
      <c r="G149" s="1">
        <v>39814</v>
      </c>
    </row>
    <row r="150" spans="1:7">
      <c r="A150" t="s">
        <v>172</v>
      </c>
      <c r="B150" t="s">
        <v>173</v>
      </c>
      <c r="C150" s="4">
        <v>-250</v>
      </c>
      <c r="D150" t="s">
        <v>162</v>
      </c>
      <c r="E150" t="s">
        <v>46</v>
      </c>
      <c r="F150" t="s">
        <v>47</v>
      </c>
      <c r="G150" s="1">
        <v>40057</v>
      </c>
    </row>
    <row r="151" spans="1:7">
      <c r="A151" t="s">
        <v>172</v>
      </c>
      <c r="B151" t="s">
        <v>173</v>
      </c>
      <c r="C151" s="4">
        <v>-1750</v>
      </c>
      <c r="D151" t="s">
        <v>162</v>
      </c>
      <c r="E151" t="s">
        <v>48</v>
      </c>
      <c r="F151" t="s">
        <v>47</v>
      </c>
      <c r="G151" s="1">
        <v>40065</v>
      </c>
    </row>
    <row r="152" spans="1:7">
      <c r="A152" t="s">
        <v>172</v>
      </c>
      <c r="B152" t="s">
        <v>173</v>
      </c>
      <c r="C152" s="4">
        <v>-340</v>
      </c>
      <c r="D152" t="s">
        <v>147</v>
      </c>
      <c r="E152" t="s">
        <v>53</v>
      </c>
      <c r="F152" t="s">
        <v>19</v>
      </c>
      <c r="G152" s="1">
        <v>40094</v>
      </c>
    </row>
    <row r="153" spans="1:7">
      <c r="A153" t="s">
        <v>172</v>
      </c>
      <c r="B153" t="s">
        <v>173</v>
      </c>
      <c r="C153" s="4">
        <v>-3874</v>
      </c>
      <c r="D153" t="s">
        <v>162</v>
      </c>
      <c r="E153" t="s">
        <v>53</v>
      </c>
      <c r="F153" t="s">
        <v>47</v>
      </c>
      <c r="G153" s="1">
        <v>40094</v>
      </c>
    </row>
    <row r="154" spans="1:7">
      <c r="A154" t="s">
        <v>172</v>
      </c>
      <c r="B154" t="s">
        <v>173</v>
      </c>
      <c r="C154" s="4">
        <v>-224</v>
      </c>
      <c r="D154" t="s">
        <v>162</v>
      </c>
      <c r="E154" t="s">
        <v>65</v>
      </c>
      <c r="F154" t="s">
        <v>47</v>
      </c>
      <c r="G154" s="1">
        <v>40095</v>
      </c>
    </row>
    <row r="155" spans="1:7">
      <c r="A155" t="s">
        <v>172</v>
      </c>
      <c r="B155" t="s">
        <v>173</v>
      </c>
      <c r="C155" s="4">
        <v>250</v>
      </c>
      <c r="D155" t="s">
        <v>162</v>
      </c>
      <c r="E155" t="s">
        <v>175</v>
      </c>
      <c r="F155" t="s">
        <v>176</v>
      </c>
      <c r="G155" s="1">
        <v>40094</v>
      </c>
    </row>
    <row r="156" spans="1:7">
      <c r="A156" t="s">
        <v>172</v>
      </c>
      <c r="B156" t="s">
        <v>173</v>
      </c>
      <c r="C156" s="4">
        <v>6188</v>
      </c>
      <c r="D156" t="s">
        <v>9</v>
      </c>
      <c r="E156" t="s">
        <v>150</v>
      </c>
      <c r="F156" t="s">
        <v>151</v>
      </c>
      <c r="G156" s="1">
        <v>40086</v>
      </c>
    </row>
    <row r="157" spans="1:7">
      <c r="A157" t="s">
        <v>172</v>
      </c>
      <c r="B157" t="s">
        <v>173</v>
      </c>
      <c r="C157" s="4">
        <v>-290</v>
      </c>
      <c r="D157" t="s">
        <v>147</v>
      </c>
      <c r="E157" t="s">
        <v>86</v>
      </c>
      <c r="F157" t="s">
        <v>19</v>
      </c>
      <c r="G157" s="1">
        <v>40129</v>
      </c>
    </row>
    <row r="158" spans="1:7">
      <c r="A158" t="s">
        <v>172</v>
      </c>
      <c r="B158" t="s">
        <v>173</v>
      </c>
      <c r="C158" s="4">
        <v>-9440</v>
      </c>
      <c r="D158" t="s">
        <v>139</v>
      </c>
      <c r="E158" t="s">
        <v>97</v>
      </c>
      <c r="F158" t="s">
        <v>9</v>
      </c>
      <c r="G158" s="1">
        <v>39814</v>
      </c>
    </row>
    <row r="159" spans="1:7">
      <c r="A159" t="s">
        <v>172</v>
      </c>
      <c r="B159" t="s">
        <v>173</v>
      </c>
      <c r="C159" s="4">
        <v>-3300</v>
      </c>
      <c r="D159" t="s">
        <v>140</v>
      </c>
      <c r="E159" t="s">
        <v>97</v>
      </c>
      <c r="F159" t="s">
        <v>9</v>
      </c>
      <c r="G159" s="1">
        <v>39814</v>
      </c>
    </row>
    <row r="160" spans="1:7">
      <c r="A160" t="s">
        <v>172</v>
      </c>
      <c r="B160" t="s">
        <v>173</v>
      </c>
      <c r="C160" s="4">
        <v>-6856</v>
      </c>
      <c r="D160" t="s">
        <v>141</v>
      </c>
      <c r="E160" t="s">
        <v>97</v>
      </c>
      <c r="F160" t="s">
        <v>9</v>
      </c>
      <c r="G160" s="1">
        <v>39814</v>
      </c>
    </row>
    <row r="161" spans="1:7">
      <c r="A161" t="s">
        <v>172</v>
      </c>
      <c r="B161" t="s">
        <v>173</v>
      </c>
      <c r="C161" s="4">
        <v>-2560</v>
      </c>
      <c r="D161" t="s">
        <v>137</v>
      </c>
      <c r="E161" t="s">
        <v>97</v>
      </c>
      <c r="F161" t="s">
        <v>9</v>
      </c>
      <c r="G161" s="1">
        <v>39814</v>
      </c>
    </row>
    <row r="162" spans="1:7">
      <c r="A162" t="s">
        <v>172</v>
      </c>
      <c r="B162" t="s">
        <v>173</v>
      </c>
      <c r="C162" s="4">
        <v>-691</v>
      </c>
      <c r="D162" t="s">
        <v>142</v>
      </c>
      <c r="E162" t="s">
        <v>97</v>
      </c>
      <c r="F162" t="s">
        <v>9</v>
      </c>
      <c r="G162" s="1">
        <v>39814</v>
      </c>
    </row>
    <row r="163" spans="1:7">
      <c r="A163" t="s">
        <v>172</v>
      </c>
      <c r="B163" t="s">
        <v>173</v>
      </c>
      <c r="C163" s="4">
        <v>-5200</v>
      </c>
      <c r="D163" t="s">
        <v>152</v>
      </c>
      <c r="E163" t="s">
        <v>103</v>
      </c>
      <c r="F163" t="s">
        <v>55</v>
      </c>
      <c r="G163" s="1">
        <v>39884</v>
      </c>
    </row>
    <row r="164" spans="1:7">
      <c r="A164" t="s">
        <v>172</v>
      </c>
      <c r="B164" t="s">
        <v>173</v>
      </c>
      <c r="C164" s="4">
        <v>-180</v>
      </c>
      <c r="D164" t="s">
        <v>165</v>
      </c>
      <c r="E164" t="s">
        <v>103</v>
      </c>
      <c r="F164" t="s">
        <v>104</v>
      </c>
      <c r="G164" s="1">
        <v>39884</v>
      </c>
    </row>
    <row r="165" spans="1:7">
      <c r="A165" t="s">
        <v>172</v>
      </c>
      <c r="B165" t="s">
        <v>173</v>
      </c>
      <c r="C165" s="4">
        <v>-60</v>
      </c>
      <c r="D165" t="s">
        <v>156</v>
      </c>
      <c r="E165" t="s">
        <v>54</v>
      </c>
      <c r="F165" t="s">
        <v>56</v>
      </c>
      <c r="G165" s="1">
        <v>39903</v>
      </c>
    </row>
    <row r="166" spans="1:7">
      <c r="A166" t="s">
        <v>172</v>
      </c>
      <c r="B166" t="s">
        <v>173</v>
      </c>
      <c r="C166" s="4">
        <v>-1000</v>
      </c>
      <c r="D166" t="s">
        <v>177</v>
      </c>
      <c r="E166" t="s">
        <v>63</v>
      </c>
      <c r="F166" t="s">
        <v>64</v>
      </c>
      <c r="G166" s="1">
        <v>39933</v>
      </c>
    </row>
    <row r="167" spans="1:7">
      <c r="A167" t="s">
        <v>172</v>
      </c>
      <c r="B167" t="s">
        <v>173</v>
      </c>
      <c r="C167" s="4">
        <v>-2545</v>
      </c>
      <c r="D167" t="s">
        <v>138</v>
      </c>
      <c r="E167" t="s">
        <v>97</v>
      </c>
      <c r="F167" t="s">
        <v>9</v>
      </c>
      <c r="G167" s="1">
        <v>39814</v>
      </c>
    </row>
    <row r="168" spans="1:7">
      <c r="A168" t="s">
        <v>172</v>
      </c>
      <c r="B168" t="s">
        <v>173</v>
      </c>
      <c r="C168" s="4">
        <v>-1000</v>
      </c>
      <c r="D168" t="s">
        <v>177</v>
      </c>
      <c r="E168" t="s">
        <v>63</v>
      </c>
      <c r="F168" t="s">
        <v>64</v>
      </c>
      <c r="G168" s="1">
        <v>39933</v>
      </c>
    </row>
    <row r="169" spans="1:7">
      <c r="A169" t="s">
        <v>172</v>
      </c>
      <c r="B169" t="s">
        <v>173</v>
      </c>
      <c r="C169" s="4">
        <v>-60</v>
      </c>
      <c r="D169" t="s">
        <v>156</v>
      </c>
      <c r="E169" t="s">
        <v>63</v>
      </c>
      <c r="F169" t="s">
        <v>56</v>
      </c>
      <c r="G169" s="1">
        <v>39933</v>
      </c>
    </row>
    <row r="170" spans="1:7">
      <c r="A170" t="s">
        <v>172</v>
      </c>
      <c r="B170" t="s">
        <v>173</v>
      </c>
      <c r="C170" s="4">
        <v>13890</v>
      </c>
      <c r="D170" t="s">
        <v>9</v>
      </c>
      <c r="E170" t="s">
        <v>160</v>
      </c>
      <c r="F170" t="s">
        <v>161</v>
      </c>
      <c r="G170" s="1">
        <v>39903</v>
      </c>
    </row>
    <row r="171" spans="1:7">
      <c r="A171" t="s">
        <v>172</v>
      </c>
      <c r="B171" t="s">
        <v>173</v>
      </c>
      <c r="C171" s="4">
        <v>1060</v>
      </c>
      <c r="D171" t="s">
        <v>9</v>
      </c>
      <c r="E171" t="s">
        <v>170</v>
      </c>
      <c r="F171" t="s">
        <v>171</v>
      </c>
      <c r="G171" s="1">
        <v>39994</v>
      </c>
    </row>
    <row r="172" spans="1:7">
      <c r="A172" t="s">
        <v>172</v>
      </c>
      <c r="B172" t="s">
        <v>173</v>
      </c>
      <c r="C172" s="4">
        <v>-290</v>
      </c>
      <c r="D172" t="s">
        <v>147</v>
      </c>
      <c r="E172" t="s">
        <v>128</v>
      </c>
      <c r="F172" t="s">
        <v>19</v>
      </c>
      <c r="G172" s="1">
        <v>40130</v>
      </c>
    </row>
    <row r="173" spans="1:7">
      <c r="A173" t="s">
        <v>172</v>
      </c>
      <c r="B173" t="s">
        <v>173</v>
      </c>
      <c r="C173" s="4">
        <v>-1450</v>
      </c>
      <c r="D173" t="s">
        <v>147</v>
      </c>
      <c r="E173" t="s">
        <v>28</v>
      </c>
      <c r="F173" t="s">
        <v>19</v>
      </c>
      <c r="G173" s="1">
        <v>40136</v>
      </c>
    </row>
    <row r="174" spans="1:7">
      <c r="A174" t="s">
        <v>172</v>
      </c>
      <c r="B174" t="s">
        <v>173</v>
      </c>
      <c r="C174" s="4">
        <v>-290</v>
      </c>
      <c r="D174" t="s">
        <v>147</v>
      </c>
      <c r="E174" t="s">
        <v>31</v>
      </c>
      <c r="F174" t="s">
        <v>19</v>
      </c>
      <c r="G174" s="1">
        <v>40141</v>
      </c>
    </row>
    <row r="175" spans="1:7">
      <c r="A175" t="s">
        <v>172</v>
      </c>
      <c r="B175" t="s">
        <v>173</v>
      </c>
      <c r="C175" s="4">
        <v>-290</v>
      </c>
      <c r="D175" t="s">
        <v>147</v>
      </c>
      <c r="E175" t="s">
        <v>34</v>
      </c>
      <c r="F175" t="s">
        <v>19</v>
      </c>
      <c r="G175" s="1">
        <v>40144</v>
      </c>
    </row>
    <row r="176" spans="1:7">
      <c r="A176" t="s">
        <v>172</v>
      </c>
      <c r="B176" t="s">
        <v>173</v>
      </c>
      <c r="C176" s="4">
        <v>-2700</v>
      </c>
      <c r="D176" t="s">
        <v>152</v>
      </c>
      <c r="E176" t="s">
        <v>54</v>
      </c>
      <c r="F176" t="s">
        <v>55</v>
      </c>
      <c r="G176" s="1">
        <v>39903</v>
      </c>
    </row>
    <row r="177" spans="1:7">
      <c r="A177" t="s">
        <v>172</v>
      </c>
      <c r="B177" t="s">
        <v>173</v>
      </c>
      <c r="C177" s="4">
        <v>640</v>
      </c>
      <c r="D177" t="s">
        <v>9</v>
      </c>
      <c r="E177" t="s">
        <v>155</v>
      </c>
      <c r="F177" t="s">
        <v>115</v>
      </c>
      <c r="G177" s="1">
        <v>39814</v>
      </c>
    </row>
    <row r="178" spans="1:7">
      <c r="A178" t="s">
        <v>172</v>
      </c>
      <c r="B178" t="s">
        <v>173</v>
      </c>
      <c r="C178" s="4">
        <v>1000</v>
      </c>
      <c r="D178" t="s">
        <v>177</v>
      </c>
      <c r="E178" t="s">
        <v>63</v>
      </c>
      <c r="F178" t="s">
        <v>64</v>
      </c>
      <c r="G178" s="1">
        <v>39933</v>
      </c>
    </row>
    <row r="179" spans="1:7">
      <c r="A179" t="s">
        <v>178</v>
      </c>
      <c r="B179" t="s">
        <v>179</v>
      </c>
      <c r="C179" s="4">
        <v>-13727.5</v>
      </c>
      <c r="D179" t="s">
        <v>9</v>
      </c>
      <c r="E179" t="s">
        <v>84</v>
      </c>
      <c r="F179" t="s">
        <v>85</v>
      </c>
      <c r="G179" s="1">
        <v>40127</v>
      </c>
    </row>
    <row r="180" spans="1:7">
      <c r="A180" t="s">
        <v>178</v>
      </c>
      <c r="B180" t="s">
        <v>179</v>
      </c>
      <c r="C180" s="4">
        <v>13727.5</v>
      </c>
      <c r="D180" t="s">
        <v>9</v>
      </c>
      <c r="E180" t="s">
        <v>150</v>
      </c>
      <c r="F180" t="s">
        <v>151</v>
      </c>
      <c r="G180" s="1">
        <v>40086</v>
      </c>
    </row>
    <row r="181" spans="1:7">
      <c r="A181" t="s">
        <v>178</v>
      </c>
      <c r="B181" t="s">
        <v>179</v>
      </c>
      <c r="C181" s="4">
        <v>-201.20000000000002</v>
      </c>
      <c r="D181" t="s">
        <v>9</v>
      </c>
      <c r="E181" t="s">
        <v>81</v>
      </c>
      <c r="F181" t="s">
        <v>82</v>
      </c>
      <c r="G181" s="1">
        <v>40025</v>
      </c>
    </row>
    <row r="182" spans="1:7">
      <c r="A182" t="s">
        <v>178</v>
      </c>
      <c r="B182" t="s">
        <v>179</v>
      </c>
      <c r="C182" s="4">
        <v>-2155.8200000000002</v>
      </c>
      <c r="D182" t="s">
        <v>9</v>
      </c>
      <c r="E182" t="s">
        <v>114</v>
      </c>
      <c r="F182" t="s">
        <v>115</v>
      </c>
      <c r="G182" s="1">
        <v>39860</v>
      </c>
    </row>
    <row r="183" spans="1:7">
      <c r="A183" t="s">
        <v>178</v>
      </c>
      <c r="B183" t="s">
        <v>179</v>
      </c>
      <c r="C183" s="4">
        <v>2155.8200000000002</v>
      </c>
      <c r="D183" t="s">
        <v>9</v>
      </c>
      <c r="E183" t="s">
        <v>155</v>
      </c>
      <c r="F183" t="s">
        <v>115</v>
      </c>
      <c r="G183" s="1">
        <v>39814</v>
      </c>
    </row>
    <row r="184" spans="1:7">
      <c r="A184" t="s">
        <v>178</v>
      </c>
      <c r="B184" t="s">
        <v>179</v>
      </c>
      <c r="C184" s="4">
        <v>-11265</v>
      </c>
      <c r="D184" t="s">
        <v>9</v>
      </c>
      <c r="E184" t="s">
        <v>160</v>
      </c>
      <c r="F184" t="s">
        <v>161</v>
      </c>
      <c r="G184" s="1">
        <v>39903</v>
      </c>
    </row>
    <row r="185" spans="1:7">
      <c r="A185" t="s">
        <v>178</v>
      </c>
      <c r="B185" t="s">
        <v>179</v>
      </c>
      <c r="C185" s="4">
        <v>11265</v>
      </c>
      <c r="D185" t="s">
        <v>9</v>
      </c>
      <c r="E185" t="s">
        <v>180</v>
      </c>
      <c r="F185" t="s">
        <v>181</v>
      </c>
      <c r="G185" s="1">
        <v>39960</v>
      </c>
    </row>
    <row r="186" spans="1:7">
      <c r="A186" t="s">
        <v>178</v>
      </c>
      <c r="B186" t="s">
        <v>179</v>
      </c>
      <c r="C186" s="4">
        <v>201.20000000000002</v>
      </c>
      <c r="D186" t="s">
        <v>9</v>
      </c>
      <c r="E186" t="s">
        <v>170</v>
      </c>
      <c r="F186" t="s">
        <v>171</v>
      </c>
      <c r="G186" s="1">
        <v>39994</v>
      </c>
    </row>
    <row r="187" spans="1:7">
      <c r="A187" t="s">
        <v>182</v>
      </c>
      <c r="B187" t="s">
        <v>183</v>
      </c>
      <c r="C187" s="4">
        <v>-11200</v>
      </c>
      <c r="D187" t="s">
        <v>9</v>
      </c>
      <c r="E187" t="s">
        <v>97</v>
      </c>
      <c r="F187" t="s">
        <v>9</v>
      </c>
      <c r="G187" s="1">
        <v>39814</v>
      </c>
    </row>
    <row r="188" spans="1:7">
      <c r="A188" t="s">
        <v>182</v>
      </c>
      <c r="B188" t="s">
        <v>183</v>
      </c>
      <c r="C188" s="4">
        <v>1200</v>
      </c>
      <c r="D188" t="s">
        <v>9</v>
      </c>
      <c r="E188" t="s">
        <v>174</v>
      </c>
      <c r="F188" t="s">
        <v>184</v>
      </c>
      <c r="G188" s="1">
        <v>39853</v>
      </c>
    </row>
    <row r="189" spans="1:7">
      <c r="A189" t="s">
        <v>182</v>
      </c>
      <c r="B189" t="s">
        <v>183</v>
      </c>
      <c r="C189" s="4">
        <v>10000</v>
      </c>
      <c r="D189" t="s">
        <v>9</v>
      </c>
      <c r="E189" t="s">
        <v>185</v>
      </c>
      <c r="F189" t="s">
        <v>108</v>
      </c>
      <c r="G189" s="1">
        <v>39849</v>
      </c>
    </row>
    <row r="190" spans="1:7">
      <c r="A190" t="s">
        <v>186</v>
      </c>
      <c r="B190" t="s">
        <v>187</v>
      </c>
      <c r="C190" s="4">
        <v>-5705.03</v>
      </c>
      <c r="D190" t="s">
        <v>9</v>
      </c>
      <c r="E190" t="s">
        <v>188</v>
      </c>
      <c r="F190" t="s">
        <v>15</v>
      </c>
      <c r="G190" s="1">
        <v>40168</v>
      </c>
    </row>
    <row r="191" spans="1:7">
      <c r="A191" t="s">
        <v>186</v>
      </c>
      <c r="B191" t="s">
        <v>187</v>
      </c>
      <c r="C191" s="4">
        <v>-372.87</v>
      </c>
      <c r="D191" t="s">
        <v>9</v>
      </c>
      <c r="E191" t="s">
        <v>189</v>
      </c>
      <c r="F191" t="s">
        <v>190</v>
      </c>
      <c r="G191" s="1">
        <v>40168</v>
      </c>
    </row>
    <row r="192" spans="1:7">
      <c r="A192" t="s">
        <v>186</v>
      </c>
      <c r="B192" t="s">
        <v>187</v>
      </c>
      <c r="C192" s="4">
        <v>-108</v>
      </c>
      <c r="D192" t="s">
        <v>9</v>
      </c>
      <c r="E192" t="s">
        <v>191</v>
      </c>
      <c r="F192" t="s">
        <v>26</v>
      </c>
      <c r="G192" s="1">
        <v>40150</v>
      </c>
    </row>
    <row r="193" spans="1:7">
      <c r="A193" t="s">
        <v>186</v>
      </c>
      <c r="B193" t="s">
        <v>187</v>
      </c>
      <c r="C193" s="4">
        <v>-750</v>
      </c>
      <c r="D193" t="s">
        <v>9</v>
      </c>
      <c r="E193" t="s">
        <v>192</v>
      </c>
      <c r="F193" t="s">
        <v>21</v>
      </c>
      <c r="G193" s="1">
        <v>40154</v>
      </c>
    </row>
    <row r="194" spans="1:7">
      <c r="A194" t="s">
        <v>186</v>
      </c>
      <c r="B194" t="s">
        <v>187</v>
      </c>
      <c r="C194" s="4">
        <v>-6736</v>
      </c>
      <c r="D194" t="s">
        <v>9</v>
      </c>
      <c r="E194" t="s">
        <v>148</v>
      </c>
      <c r="F194" t="s">
        <v>193</v>
      </c>
      <c r="G194" s="1">
        <v>40154</v>
      </c>
    </row>
    <row r="195" spans="1:7">
      <c r="A195" t="s">
        <v>186</v>
      </c>
      <c r="B195" t="s">
        <v>187</v>
      </c>
      <c r="C195" s="4">
        <v>-629</v>
      </c>
      <c r="D195" t="s">
        <v>9</v>
      </c>
      <c r="E195" t="s">
        <v>194</v>
      </c>
      <c r="F195" t="s">
        <v>195</v>
      </c>
      <c r="G195" s="1">
        <v>40154</v>
      </c>
    </row>
    <row r="196" spans="1:7">
      <c r="A196" t="s">
        <v>186</v>
      </c>
      <c r="B196" t="s">
        <v>187</v>
      </c>
      <c r="C196" s="4">
        <v>629</v>
      </c>
      <c r="D196" t="s">
        <v>9</v>
      </c>
      <c r="E196" t="s">
        <v>22</v>
      </c>
      <c r="F196" t="s">
        <v>23</v>
      </c>
      <c r="G196" s="1">
        <v>40154</v>
      </c>
    </row>
    <row r="197" spans="1:7">
      <c r="A197" t="s">
        <v>186</v>
      </c>
      <c r="B197" t="s">
        <v>187</v>
      </c>
      <c r="C197" s="4">
        <v>6736</v>
      </c>
      <c r="D197" t="s">
        <v>9</v>
      </c>
      <c r="E197" t="s">
        <v>35</v>
      </c>
      <c r="F197" t="s">
        <v>36</v>
      </c>
      <c r="G197" s="1">
        <v>40154</v>
      </c>
    </row>
    <row r="198" spans="1:7">
      <c r="A198" t="s">
        <v>186</v>
      </c>
      <c r="B198" t="s">
        <v>187</v>
      </c>
      <c r="C198" s="4">
        <v>750</v>
      </c>
      <c r="D198" t="s">
        <v>9</v>
      </c>
      <c r="E198" t="s">
        <v>20</v>
      </c>
      <c r="F198" t="s">
        <v>21</v>
      </c>
      <c r="G198" s="1">
        <v>40154</v>
      </c>
    </row>
    <row r="199" spans="1:7">
      <c r="A199" t="s">
        <v>186</v>
      </c>
      <c r="B199" t="s">
        <v>187</v>
      </c>
      <c r="C199" s="4">
        <v>2262</v>
      </c>
      <c r="D199" t="s">
        <v>9</v>
      </c>
      <c r="E199" t="s">
        <v>37</v>
      </c>
      <c r="F199" t="s">
        <v>38</v>
      </c>
      <c r="G199" s="1">
        <v>40154</v>
      </c>
    </row>
    <row r="200" spans="1:7">
      <c r="A200" t="s">
        <v>186</v>
      </c>
      <c r="B200" t="s">
        <v>187</v>
      </c>
      <c r="C200" s="4">
        <v>-2262</v>
      </c>
      <c r="D200" t="s">
        <v>9</v>
      </c>
      <c r="E200" t="s">
        <v>196</v>
      </c>
      <c r="F200" t="s">
        <v>197</v>
      </c>
      <c r="G200" s="1">
        <v>40154</v>
      </c>
    </row>
    <row r="201" spans="1:7">
      <c r="A201" t="s">
        <v>186</v>
      </c>
      <c r="B201" t="s">
        <v>187</v>
      </c>
      <c r="C201" s="4">
        <v>260</v>
      </c>
      <c r="D201" t="s">
        <v>9</v>
      </c>
      <c r="E201" t="s">
        <v>106</v>
      </c>
      <c r="F201" t="s">
        <v>23</v>
      </c>
      <c r="G201" s="1">
        <v>39849</v>
      </c>
    </row>
    <row r="202" spans="1:7">
      <c r="A202" t="s">
        <v>186</v>
      </c>
      <c r="B202" t="s">
        <v>187</v>
      </c>
      <c r="C202" s="4">
        <v>10000</v>
      </c>
      <c r="D202" t="s">
        <v>9</v>
      </c>
      <c r="E202" t="s">
        <v>107</v>
      </c>
      <c r="F202" t="s">
        <v>108</v>
      </c>
      <c r="G202" s="1">
        <v>39849</v>
      </c>
    </row>
    <row r="203" spans="1:7">
      <c r="A203" t="s">
        <v>186</v>
      </c>
      <c r="B203" t="s">
        <v>187</v>
      </c>
      <c r="C203" s="4">
        <v>-260</v>
      </c>
      <c r="D203" t="s">
        <v>9</v>
      </c>
      <c r="E203" t="s">
        <v>198</v>
      </c>
      <c r="F203" t="s">
        <v>199</v>
      </c>
      <c r="G203" s="1">
        <v>39849</v>
      </c>
    </row>
    <row r="204" spans="1:7">
      <c r="A204" t="s">
        <v>186</v>
      </c>
      <c r="B204" t="s">
        <v>187</v>
      </c>
      <c r="C204" s="4">
        <v>-10000</v>
      </c>
      <c r="D204" t="s">
        <v>9</v>
      </c>
      <c r="E204" t="s">
        <v>185</v>
      </c>
      <c r="F204" t="s">
        <v>108</v>
      </c>
      <c r="G204" s="1">
        <v>39849</v>
      </c>
    </row>
    <row r="205" spans="1:7">
      <c r="A205" t="s">
        <v>186</v>
      </c>
      <c r="B205" t="s">
        <v>187</v>
      </c>
      <c r="C205" s="4">
        <v>-3533.6800000000003</v>
      </c>
      <c r="D205" t="s">
        <v>9</v>
      </c>
      <c r="E205" t="s">
        <v>157</v>
      </c>
      <c r="F205" t="s">
        <v>200</v>
      </c>
      <c r="G205" s="1">
        <v>39853</v>
      </c>
    </row>
    <row r="206" spans="1:7">
      <c r="A206" t="s">
        <v>186</v>
      </c>
      <c r="B206" t="s">
        <v>187</v>
      </c>
      <c r="C206" s="4">
        <v>-3825</v>
      </c>
      <c r="D206" t="s">
        <v>9</v>
      </c>
      <c r="E206" t="s">
        <v>159</v>
      </c>
      <c r="F206" t="s">
        <v>110</v>
      </c>
      <c r="G206" s="1">
        <v>39853</v>
      </c>
    </row>
    <row r="207" spans="1:7">
      <c r="A207" t="s">
        <v>186</v>
      </c>
      <c r="B207" t="s">
        <v>187</v>
      </c>
      <c r="C207" s="4">
        <v>3825</v>
      </c>
      <c r="D207" t="s">
        <v>9</v>
      </c>
      <c r="E207" t="s">
        <v>109</v>
      </c>
      <c r="F207" t="s">
        <v>110</v>
      </c>
      <c r="G207" s="1">
        <v>39853</v>
      </c>
    </row>
    <row r="208" spans="1:7">
      <c r="A208" t="s">
        <v>186</v>
      </c>
      <c r="B208" t="s">
        <v>187</v>
      </c>
      <c r="C208" s="4">
        <v>3533.6800000000003</v>
      </c>
      <c r="D208" t="s">
        <v>9</v>
      </c>
      <c r="E208" t="s">
        <v>111</v>
      </c>
      <c r="F208" t="s">
        <v>112</v>
      </c>
      <c r="G208" s="1">
        <v>39853</v>
      </c>
    </row>
    <row r="209" spans="1:7">
      <c r="A209" t="s">
        <v>186</v>
      </c>
      <c r="B209" t="s">
        <v>187</v>
      </c>
      <c r="C209" s="4">
        <v>-762</v>
      </c>
      <c r="D209" t="s">
        <v>117</v>
      </c>
      <c r="E209" t="s">
        <v>97</v>
      </c>
      <c r="F209" t="s">
        <v>9</v>
      </c>
      <c r="G209" s="1">
        <v>39814</v>
      </c>
    </row>
    <row r="210" spans="1:7">
      <c r="A210" t="s">
        <v>186</v>
      </c>
      <c r="B210" t="s">
        <v>187</v>
      </c>
      <c r="C210" s="4">
        <v>762</v>
      </c>
      <c r="D210" t="s">
        <v>9</v>
      </c>
      <c r="E210" t="s">
        <v>97</v>
      </c>
      <c r="F210" t="s">
        <v>9</v>
      </c>
      <c r="G210" s="1">
        <v>39814</v>
      </c>
    </row>
    <row r="211" spans="1:7">
      <c r="A211" t="s">
        <v>186</v>
      </c>
      <c r="B211" t="s">
        <v>187</v>
      </c>
      <c r="C211" s="4">
        <v>3200</v>
      </c>
      <c r="D211" t="s">
        <v>9</v>
      </c>
      <c r="E211" t="s">
        <v>98</v>
      </c>
      <c r="F211" t="s">
        <v>99</v>
      </c>
      <c r="G211" s="1">
        <v>39888</v>
      </c>
    </row>
    <row r="212" spans="1:7">
      <c r="A212" t="s">
        <v>186</v>
      </c>
      <c r="B212" t="s">
        <v>187</v>
      </c>
      <c r="C212" s="4">
        <v>3200</v>
      </c>
      <c r="D212" t="s">
        <v>9</v>
      </c>
      <c r="E212" t="s">
        <v>100</v>
      </c>
      <c r="F212" t="s">
        <v>101</v>
      </c>
      <c r="G212" s="1">
        <v>39888</v>
      </c>
    </row>
    <row r="213" spans="1:7">
      <c r="A213" t="s">
        <v>186</v>
      </c>
      <c r="B213" t="s">
        <v>187</v>
      </c>
      <c r="C213" s="4">
        <v>-3200</v>
      </c>
      <c r="D213" t="s">
        <v>9</v>
      </c>
      <c r="E213" t="s">
        <v>153</v>
      </c>
      <c r="F213" t="s">
        <v>99</v>
      </c>
      <c r="G213" s="1">
        <v>39888</v>
      </c>
    </row>
    <row r="214" spans="1:7">
      <c r="A214" t="s">
        <v>186</v>
      </c>
      <c r="B214" t="s">
        <v>187</v>
      </c>
      <c r="C214" s="4">
        <v>-3200</v>
      </c>
      <c r="D214" t="s">
        <v>9</v>
      </c>
      <c r="E214" t="s">
        <v>154</v>
      </c>
      <c r="F214" t="s">
        <v>101</v>
      </c>
      <c r="G214" s="1">
        <v>39888</v>
      </c>
    </row>
    <row r="215" spans="1:7">
      <c r="A215" t="s">
        <v>186</v>
      </c>
      <c r="B215" t="s">
        <v>187</v>
      </c>
      <c r="C215" s="4">
        <v>3027.86</v>
      </c>
      <c r="D215" t="s">
        <v>9</v>
      </c>
      <c r="E215" t="s">
        <v>105</v>
      </c>
      <c r="F215" t="s">
        <v>15</v>
      </c>
      <c r="G215" s="1">
        <v>39890</v>
      </c>
    </row>
    <row r="216" spans="1:7">
      <c r="A216" t="s">
        <v>186</v>
      </c>
      <c r="B216" t="s">
        <v>187</v>
      </c>
      <c r="C216" s="4">
        <v>632</v>
      </c>
      <c r="D216" t="s">
        <v>9</v>
      </c>
      <c r="E216" t="s">
        <v>87</v>
      </c>
      <c r="F216" t="s">
        <v>88</v>
      </c>
      <c r="G216" s="1">
        <v>39890</v>
      </c>
    </row>
    <row r="217" spans="1:7">
      <c r="A217" t="s">
        <v>186</v>
      </c>
      <c r="B217" t="s">
        <v>187</v>
      </c>
      <c r="C217" s="4">
        <v>1278</v>
      </c>
      <c r="D217" t="s">
        <v>9</v>
      </c>
      <c r="E217" t="s">
        <v>89</v>
      </c>
      <c r="F217" t="s">
        <v>90</v>
      </c>
      <c r="G217" s="1">
        <v>39890</v>
      </c>
    </row>
    <row r="218" spans="1:7">
      <c r="A218" t="s">
        <v>186</v>
      </c>
      <c r="B218" t="s">
        <v>187</v>
      </c>
      <c r="C218" s="4">
        <v>-700</v>
      </c>
      <c r="D218" t="s">
        <v>9</v>
      </c>
      <c r="E218" t="s">
        <v>201</v>
      </c>
      <c r="F218" t="s">
        <v>202</v>
      </c>
      <c r="G218" s="1">
        <v>39890</v>
      </c>
    </row>
    <row r="219" spans="1:7">
      <c r="A219" t="s">
        <v>186</v>
      </c>
      <c r="B219" t="s">
        <v>187</v>
      </c>
      <c r="C219" s="4">
        <v>-3027.86</v>
      </c>
      <c r="D219" t="s">
        <v>9</v>
      </c>
      <c r="E219" t="s">
        <v>203</v>
      </c>
      <c r="F219" t="s">
        <v>15</v>
      </c>
      <c r="G219" s="1">
        <v>39890</v>
      </c>
    </row>
    <row r="220" spans="1:7">
      <c r="A220" t="s">
        <v>186</v>
      </c>
      <c r="B220" t="s">
        <v>187</v>
      </c>
      <c r="C220" s="4">
        <v>-632</v>
      </c>
      <c r="D220" t="s">
        <v>9</v>
      </c>
      <c r="E220" t="s">
        <v>204</v>
      </c>
      <c r="F220" t="s">
        <v>205</v>
      </c>
      <c r="G220" s="1">
        <v>39890</v>
      </c>
    </row>
    <row r="221" spans="1:7">
      <c r="A221" t="s">
        <v>186</v>
      </c>
      <c r="B221" t="s">
        <v>187</v>
      </c>
      <c r="C221" s="4">
        <v>-1278</v>
      </c>
      <c r="D221" t="s">
        <v>9</v>
      </c>
      <c r="E221" t="s">
        <v>206</v>
      </c>
      <c r="F221" t="s">
        <v>207</v>
      </c>
      <c r="G221" s="1">
        <v>39890</v>
      </c>
    </row>
    <row r="222" spans="1:7">
      <c r="A222" t="s">
        <v>186</v>
      </c>
      <c r="B222" t="s">
        <v>187</v>
      </c>
      <c r="C222" s="4">
        <v>700</v>
      </c>
      <c r="D222" t="s">
        <v>9</v>
      </c>
      <c r="E222" t="s">
        <v>91</v>
      </c>
      <c r="F222" t="s">
        <v>23</v>
      </c>
      <c r="G222" s="1">
        <v>39890</v>
      </c>
    </row>
    <row r="223" spans="1:7">
      <c r="A223" t="s">
        <v>186</v>
      </c>
      <c r="B223" t="s">
        <v>187</v>
      </c>
      <c r="C223" s="4">
        <v>1290</v>
      </c>
      <c r="D223" t="s">
        <v>9</v>
      </c>
      <c r="E223" t="s">
        <v>92</v>
      </c>
      <c r="F223" t="s">
        <v>93</v>
      </c>
      <c r="G223" s="1">
        <v>39903</v>
      </c>
    </row>
    <row r="224" spans="1:7">
      <c r="A224" t="s">
        <v>186</v>
      </c>
      <c r="B224" t="s">
        <v>187</v>
      </c>
      <c r="C224" s="4">
        <v>-1290</v>
      </c>
      <c r="D224" t="s">
        <v>9</v>
      </c>
      <c r="E224" t="s">
        <v>208</v>
      </c>
      <c r="F224" t="s">
        <v>209</v>
      </c>
      <c r="G224" s="1">
        <v>39903</v>
      </c>
    </row>
    <row r="225" spans="1:7">
      <c r="A225" t="s">
        <v>186</v>
      </c>
      <c r="B225" t="s">
        <v>187</v>
      </c>
      <c r="C225" s="4">
        <v>358</v>
      </c>
      <c r="D225" t="s">
        <v>9</v>
      </c>
      <c r="E225" t="s">
        <v>57</v>
      </c>
      <c r="F225" t="s">
        <v>58</v>
      </c>
      <c r="G225" s="1">
        <v>39909</v>
      </c>
    </row>
    <row r="226" spans="1:7">
      <c r="A226" t="s">
        <v>186</v>
      </c>
      <c r="B226" t="s">
        <v>187</v>
      </c>
      <c r="C226" s="4">
        <v>-358</v>
      </c>
      <c r="D226" t="s">
        <v>9</v>
      </c>
      <c r="E226" t="s">
        <v>210</v>
      </c>
      <c r="F226" t="s">
        <v>211</v>
      </c>
      <c r="G226" s="1">
        <v>39909</v>
      </c>
    </row>
    <row r="227" spans="1:7">
      <c r="A227" t="s">
        <v>186</v>
      </c>
      <c r="B227" t="s">
        <v>187</v>
      </c>
      <c r="C227" s="4">
        <v>108</v>
      </c>
      <c r="D227" t="s">
        <v>9</v>
      </c>
      <c r="E227" t="s">
        <v>59</v>
      </c>
      <c r="F227" t="s">
        <v>60</v>
      </c>
      <c r="G227" s="1">
        <v>39931</v>
      </c>
    </row>
    <row r="228" spans="1:7">
      <c r="A228" t="s">
        <v>186</v>
      </c>
      <c r="B228" t="s">
        <v>187</v>
      </c>
      <c r="C228" s="4">
        <v>15000</v>
      </c>
      <c r="D228" t="s">
        <v>9</v>
      </c>
      <c r="E228" t="s">
        <v>61</v>
      </c>
      <c r="F228" t="s">
        <v>62</v>
      </c>
      <c r="G228" s="1">
        <v>39931</v>
      </c>
    </row>
    <row r="229" spans="1:7">
      <c r="A229" t="s">
        <v>186</v>
      </c>
      <c r="B229" t="s">
        <v>187</v>
      </c>
      <c r="C229" s="4">
        <v>-108</v>
      </c>
      <c r="D229" t="s">
        <v>9</v>
      </c>
      <c r="E229" t="s">
        <v>212</v>
      </c>
      <c r="F229" t="s">
        <v>60</v>
      </c>
      <c r="G229" s="1">
        <v>39931</v>
      </c>
    </row>
    <row r="230" spans="1:7">
      <c r="A230" t="s">
        <v>186</v>
      </c>
      <c r="B230" t="s">
        <v>187</v>
      </c>
      <c r="C230" s="4">
        <v>-15000</v>
      </c>
      <c r="D230" t="s">
        <v>9</v>
      </c>
      <c r="E230" t="s">
        <v>213</v>
      </c>
      <c r="F230" t="s">
        <v>214</v>
      </c>
      <c r="G230" s="1">
        <v>39931</v>
      </c>
    </row>
    <row r="231" spans="1:7">
      <c r="A231" t="s">
        <v>186</v>
      </c>
      <c r="B231" t="s">
        <v>187</v>
      </c>
      <c r="C231" s="4">
        <v>11265</v>
      </c>
      <c r="D231" t="s">
        <v>9</v>
      </c>
      <c r="E231" t="s">
        <v>123</v>
      </c>
      <c r="F231" t="s">
        <v>124</v>
      </c>
      <c r="G231" s="1">
        <v>39960</v>
      </c>
    </row>
    <row r="232" spans="1:7">
      <c r="A232" t="s">
        <v>186</v>
      </c>
      <c r="B232" t="s">
        <v>187</v>
      </c>
      <c r="C232" s="4">
        <v>-11265</v>
      </c>
      <c r="D232" t="s">
        <v>9</v>
      </c>
      <c r="E232" t="s">
        <v>180</v>
      </c>
      <c r="F232" t="s">
        <v>181</v>
      </c>
      <c r="G232" s="1">
        <v>39960</v>
      </c>
    </row>
    <row r="233" spans="1:7">
      <c r="A233" t="s">
        <v>186</v>
      </c>
      <c r="B233" t="s">
        <v>187</v>
      </c>
      <c r="C233" s="4">
        <v>15000</v>
      </c>
      <c r="D233" t="s">
        <v>9</v>
      </c>
      <c r="E233" t="s">
        <v>125</v>
      </c>
      <c r="F233" t="s">
        <v>126</v>
      </c>
      <c r="G233" s="1">
        <v>39962</v>
      </c>
    </row>
    <row r="234" spans="1:7">
      <c r="A234" t="s">
        <v>186</v>
      </c>
      <c r="B234" t="s">
        <v>187</v>
      </c>
      <c r="C234" s="4">
        <v>-15000</v>
      </c>
      <c r="D234" t="s">
        <v>9</v>
      </c>
      <c r="E234" t="s">
        <v>215</v>
      </c>
      <c r="F234" t="s">
        <v>216</v>
      </c>
      <c r="G234" s="1">
        <v>39962</v>
      </c>
    </row>
    <row r="235" spans="1:7">
      <c r="A235" t="s">
        <v>186</v>
      </c>
      <c r="B235" t="s">
        <v>187</v>
      </c>
      <c r="C235" s="4">
        <v>-5886</v>
      </c>
      <c r="D235" t="s">
        <v>9</v>
      </c>
      <c r="E235" t="s">
        <v>166</v>
      </c>
      <c r="F235" t="s">
        <v>167</v>
      </c>
      <c r="G235" s="1">
        <v>39994</v>
      </c>
    </row>
    <row r="236" spans="1:7">
      <c r="A236" t="s">
        <v>186</v>
      </c>
      <c r="B236" t="s">
        <v>187</v>
      </c>
      <c r="C236" s="4">
        <v>-420</v>
      </c>
      <c r="D236" t="s">
        <v>9</v>
      </c>
      <c r="E236" t="s">
        <v>168</v>
      </c>
      <c r="F236" t="s">
        <v>169</v>
      </c>
      <c r="G236" s="1">
        <v>39994</v>
      </c>
    </row>
    <row r="237" spans="1:7">
      <c r="A237" t="s">
        <v>186</v>
      </c>
      <c r="B237" t="s">
        <v>187</v>
      </c>
      <c r="C237" s="4">
        <v>420</v>
      </c>
      <c r="D237" t="s">
        <v>9</v>
      </c>
      <c r="E237" t="s">
        <v>76</v>
      </c>
      <c r="F237" t="s">
        <v>77</v>
      </c>
      <c r="G237" s="1">
        <v>39994</v>
      </c>
    </row>
    <row r="238" spans="1:7">
      <c r="A238" t="s">
        <v>186</v>
      </c>
      <c r="B238" t="s">
        <v>187</v>
      </c>
      <c r="C238" s="4">
        <v>5886</v>
      </c>
      <c r="D238" t="s">
        <v>9</v>
      </c>
      <c r="E238" t="s">
        <v>78</v>
      </c>
      <c r="F238" t="s">
        <v>79</v>
      </c>
      <c r="G238" s="1">
        <v>39994</v>
      </c>
    </row>
    <row r="239" spans="1:7">
      <c r="A239" t="s">
        <v>186</v>
      </c>
      <c r="B239" t="s">
        <v>187</v>
      </c>
      <c r="C239" s="4">
        <v>-99577.5</v>
      </c>
      <c r="D239" t="s">
        <v>9</v>
      </c>
      <c r="E239" t="s">
        <v>163</v>
      </c>
      <c r="F239" t="s">
        <v>164</v>
      </c>
      <c r="G239" s="1">
        <v>40094</v>
      </c>
    </row>
    <row r="240" spans="1:7">
      <c r="A240" t="s">
        <v>186</v>
      </c>
      <c r="B240" t="s">
        <v>187</v>
      </c>
      <c r="C240" s="4">
        <v>259</v>
      </c>
      <c r="D240" t="s">
        <v>9</v>
      </c>
      <c r="E240" t="s">
        <v>67</v>
      </c>
      <c r="F240" t="s">
        <v>68</v>
      </c>
      <c r="G240" s="1">
        <v>40102</v>
      </c>
    </row>
    <row r="241" spans="1:7">
      <c r="A241" t="s">
        <v>186</v>
      </c>
      <c r="B241" t="s">
        <v>187</v>
      </c>
      <c r="C241" s="4">
        <v>-259</v>
      </c>
      <c r="D241" t="s">
        <v>9</v>
      </c>
      <c r="E241" t="s">
        <v>217</v>
      </c>
      <c r="F241" t="s">
        <v>218</v>
      </c>
      <c r="G241" s="1">
        <v>40101</v>
      </c>
    </row>
    <row r="242" spans="1:7">
      <c r="A242" t="s">
        <v>186</v>
      </c>
      <c r="B242" t="s">
        <v>187</v>
      </c>
      <c r="C242" s="4">
        <v>36.74</v>
      </c>
      <c r="D242" t="s">
        <v>9</v>
      </c>
      <c r="E242" t="s">
        <v>69</v>
      </c>
      <c r="F242" t="s">
        <v>70</v>
      </c>
      <c r="G242" s="1">
        <v>40100</v>
      </c>
    </row>
    <row r="243" spans="1:7">
      <c r="A243" t="s">
        <v>186</v>
      </c>
      <c r="B243" t="s">
        <v>187</v>
      </c>
      <c r="C243" s="4">
        <v>-36.74</v>
      </c>
      <c r="D243" t="s">
        <v>9</v>
      </c>
      <c r="E243" t="s">
        <v>219</v>
      </c>
      <c r="F243" t="s">
        <v>220</v>
      </c>
      <c r="G243" s="1">
        <v>40100</v>
      </c>
    </row>
    <row r="244" spans="1:7">
      <c r="A244" t="s">
        <v>186</v>
      </c>
      <c r="B244" t="s">
        <v>187</v>
      </c>
      <c r="C244" s="4">
        <v>-108</v>
      </c>
      <c r="D244" t="s">
        <v>9</v>
      </c>
      <c r="E244" t="s">
        <v>221</v>
      </c>
      <c r="F244" t="s">
        <v>72</v>
      </c>
      <c r="G244" s="1">
        <v>40107</v>
      </c>
    </row>
    <row r="245" spans="1:7">
      <c r="A245" t="s">
        <v>186</v>
      </c>
      <c r="B245" t="s">
        <v>187</v>
      </c>
      <c r="C245" s="4">
        <v>108</v>
      </c>
      <c r="D245" t="s">
        <v>9</v>
      </c>
      <c r="E245" t="s">
        <v>71</v>
      </c>
      <c r="F245" t="s">
        <v>72</v>
      </c>
      <c r="G245" s="1">
        <v>40117</v>
      </c>
    </row>
    <row r="246" spans="1:7">
      <c r="A246" t="s">
        <v>186</v>
      </c>
      <c r="B246" t="s">
        <v>187</v>
      </c>
      <c r="C246" s="4">
        <v>-2124.08</v>
      </c>
      <c r="D246" t="s">
        <v>9</v>
      </c>
      <c r="E246" t="s">
        <v>222</v>
      </c>
      <c r="F246" t="s">
        <v>223</v>
      </c>
      <c r="G246" s="1">
        <v>40119</v>
      </c>
    </row>
    <row r="247" spans="1:7">
      <c r="A247" t="s">
        <v>186</v>
      </c>
      <c r="B247" t="s">
        <v>187</v>
      </c>
      <c r="C247" s="4">
        <v>2124.08</v>
      </c>
      <c r="D247" t="s">
        <v>9</v>
      </c>
      <c r="E247" t="s">
        <v>73</v>
      </c>
      <c r="F247" t="s">
        <v>74</v>
      </c>
      <c r="G247" s="1">
        <v>40119</v>
      </c>
    </row>
    <row r="248" spans="1:7">
      <c r="A248" t="s">
        <v>186</v>
      </c>
      <c r="B248" t="s">
        <v>187</v>
      </c>
      <c r="C248" s="4">
        <v>99577.5</v>
      </c>
      <c r="D248" t="s">
        <v>9</v>
      </c>
      <c r="E248" t="s">
        <v>49</v>
      </c>
      <c r="F248" t="s">
        <v>50</v>
      </c>
      <c r="G248" s="1">
        <v>40094</v>
      </c>
    </row>
    <row r="249" spans="1:7">
      <c r="A249" t="s">
        <v>186</v>
      </c>
      <c r="B249" t="s">
        <v>187</v>
      </c>
      <c r="C249" s="4">
        <v>1250</v>
      </c>
      <c r="D249" t="s">
        <v>9</v>
      </c>
      <c r="E249" t="s">
        <v>51</v>
      </c>
      <c r="F249" t="s">
        <v>52</v>
      </c>
      <c r="G249" s="1">
        <v>40094</v>
      </c>
    </row>
    <row r="250" spans="1:7">
      <c r="A250" t="s">
        <v>186</v>
      </c>
      <c r="B250" t="s">
        <v>187</v>
      </c>
      <c r="C250" s="4">
        <v>-1250</v>
      </c>
      <c r="D250" t="s">
        <v>9</v>
      </c>
      <c r="E250" t="s">
        <v>175</v>
      </c>
      <c r="F250" t="s">
        <v>224</v>
      </c>
      <c r="G250" s="1">
        <v>40094</v>
      </c>
    </row>
    <row r="251" spans="1:7">
      <c r="A251" t="s">
        <v>186</v>
      </c>
      <c r="B251" t="s">
        <v>187</v>
      </c>
      <c r="C251" s="4">
        <v>-2660.57</v>
      </c>
      <c r="D251" t="s">
        <v>9</v>
      </c>
      <c r="E251" t="s">
        <v>225</v>
      </c>
      <c r="F251" t="s">
        <v>226</v>
      </c>
      <c r="G251" s="1">
        <v>40136</v>
      </c>
    </row>
    <row r="252" spans="1:7">
      <c r="A252" t="s">
        <v>186</v>
      </c>
      <c r="B252" t="s">
        <v>187</v>
      </c>
      <c r="C252" s="4">
        <v>2660.57</v>
      </c>
      <c r="D252" t="s">
        <v>9</v>
      </c>
      <c r="E252" t="s">
        <v>27</v>
      </c>
      <c r="F252" t="s">
        <v>15</v>
      </c>
      <c r="G252" s="1">
        <v>40136</v>
      </c>
    </row>
    <row r="253" spans="1:7">
      <c r="A253" t="s">
        <v>186</v>
      </c>
      <c r="B253" t="s">
        <v>187</v>
      </c>
      <c r="C253" s="4">
        <v>3727</v>
      </c>
      <c r="D253" t="s">
        <v>9</v>
      </c>
      <c r="E253" t="s">
        <v>29</v>
      </c>
      <c r="F253" t="s">
        <v>30</v>
      </c>
      <c r="G253" s="1">
        <v>40141</v>
      </c>
    </row>
    <row r="254" spans="1:7">
      <c r="A254" t="s">
        <v>186</v>
      </c>
      <c r="B254" t="s">
        <v>187</v>
      </c>
      <c r="C254" s="4">
        <v>-3727</v>
      </c>
      <c r="D254" t="s">
        <v>9</v>
      </c>
      <c r="E254" t="s">
        <v>227</v>
      </c>
      <c r="F254" t="s">
        <v>228</v>
      </c>
      <c r="G254" s="1">
        <v>40140</v>
      </c>
    </row>
    <row r="255" spans="1:7">
      <c r="A255" t="s">
        <v>186</v>
      </c>
      <c r="B255" t="s">
        <v>187</v>
      </c>
      <c r="C255" s="4">
        <v>-8000</v>
      </c>
      <c r="D255" t="s">
        <v>9</v>
      </c>
      <c r="E255" t="s">
        <v>229</v>
      </c>
      <c r="F255" t="s">
        <v>230</v>
      </c>
      <c r="G255" s="1">
        <v>40141</v>
      </c>
    </row>
    <row r="256" spans="1:7">
      <c r="A256" t="s">
        <v>186</v>
      </c>
      <c r="B256" t="s">
        <v>187</v>
      </c>
      <c r="C256" s="4">
        <v>8000</v>
      </c>
      <c r="D256" t="s">
        <v>9</v>
      </c>
      <c r="E256" t="s">
        <v>32</v>
      </c>
      <c r="F256" t="s">
        <v>33</v>
      </c>
      <c r="G256" s="1">
        <v>40143</v>
      </c>
    </row>
    <row r="257" spans="1:7">
      <c r="A257" t="s">
        <v>186</v>
      </c>
      <c r="B257" t="s">
        <v>187</v>
      </c>
      <c r="C257" s="4">
        <v>108</v>
      </c>
      <c r="D257" t="s">
        <v>9</v>
      </c>
      <c r="E257" t="s">
        <v>25</v>
      </c>
      <c r="F257" t="s">
        <v>26</v>
      </c>
      <c r="G257" s="1">
        <v>40150</v>
      </c>
    </row>
    <row r="258" spans="1:7">
      <c r="A258" t="s">
        <v>186</v>
      </c>
      <c r="B258" t="s">
        <v>187</v>
      </c>
      <c r="C258" s="4">
        <v>5705.03</v>
      </c>
      <c r="D258" t="s">
        <v>9</v>
      </c>
      <c r="E258" t="s">
        <v>14</v>
      </c>
      <c r="F258" t="s">
        <v>15</v>
      </c>
      <c r="G258" s="1">
        <v>40169</v>
      </c>
    </row>
    <row r="259" spans="1:7">
      <c r="A259" t="s">
        <v>186</v>
      </c>
      <c r="B259" t="s">
        <v>187</v>
      </c>
      <c r="C259" s="4">
        <v>372.87</v>
      </c>
      <c r="D259" t="s">
        <v>9</v>
      </c>
      <c r="E259" t="s">
        <v>12</v>
      </c>
      <c r="F259" t="s">
        <v>13</v>
      </c>
      <c r="G259" s="1">
        <v>40169</v>
      </c>
    </row>
    <row r="260" spans="1:7">
      <c r="A260" t="s">
        <v>231</v>
      </c>
      <c r="B260" t="s">
        <v>232</v>
      </c>
      <c r="C260" s="4">
        <v>-7175</v>
      </c>
      <c r="D260" t="s">
        <v>9</v>
      </c>
      <c r="E260" t="s">
        <v>44</v>
      </c>
      <c r="F260" t="s">
        <v>45</v>
      </c>
      <c r="G260" s="1">
        <v>40056</v>
      </c>
    </row>
    <row r="261" spans="1:7">
      <c r="A261" t="s">
        <v>231</v>
      </c>
      <c r="B261" t="s">
        <v>232</v>
      </c>
      <c r="C261" s="4">
        <v>-7175</v>
      </c>
      <c r="D261" t="s">
        <v>9</v>
      </c>
      <c r="E261" t="s">
        <v>121</v>
      </c>
      <c r="F261" t="s">
        <v>122</v>
      </c>
      <c r="G261" s="1">
        <v>39953</v>
      </c>
    </row>
    <row r="262" spans="1:7">
      <c r="A262" t="s">
        <v>231</v>
      </c>
      <c r="B262" t="s">
        <v>232</v>
      </c>
      <c r="C262" s="4">
        <v>-7175</v>
      </c>
      <c r="D262" t="s">
        <v>9</v>
      </c>
      <c r="E262" t="s">
        <v>42</v>
      </c>
      <c r="F262" t="s">
        <v>43</v>
      </c>
      <c r="G262" s="1">
        <v>40056</v>
      </c>
    </row>
    <row r="263" spans="1:7">
      <c r="A263" t="s">
        <v>231</v>
      </c>
      <c r="B263" t="s">
        <v>232</v>
      </c>
      <c r="C263" s="4">
        <v>-7175</v>
      </c>
      <c r="D263" t="s">
        <v>9</v>
      </c>
      <c r="E263" t="s">
        <v>95</v>
      </c>
      <c r="F263" t="s">
        <v>96</v>
      </c>
      <c r="G263" s="1">
        <v>39953</v>
      </c>
    </row>
    <row r="264" spans="1:7">
      <c r="A264" t="s">
        <v>233</v>
      </c>
      <c r="B264" t="s">
        <v>234</v>
      </c>
      <c r="C264" s="4">
        <v>-250</v>
      </c>
      <c r="D264" t="s">
        <v>9</v>
      </c>
      <c r="E264" t="s">
        <v>16</v>
      </c>
      <c r="F264" t="s">
        <v>17</v>
      </c>
      <c r="G264" s="1">
        <v>40162</v>
      </c>
    </row>
    <row r="265" spans="1:7">
      <c r="A265" t="s">
        <v>233</v>
      </c>
      <c r="B265" t="s">
        <v>234</v>
      </c>
      <c r="C265" s="4">
        <v>-250</v>
      </c>
      <c r="D265" t="s">
        <v>9</v>
      </c>
      <c r="E265" t="s">
        <v>48</v>
      </c>
      <c r="F265" t="s">
        <v>17</v>
      </c>
      <c r="G265" s="1">
        <v>40065</v>
      </c>
    </row>
    <row r="266" spans="1:7">
      <c r="A266" t="s">
        <v>233</v>
      </c>
      <c r="B266" t="s">
        <v>234</v>
      </c>
      <c r="C266" s="4">
        <v>-250</v>
      </c>
      <c r="D266" t="s">
        <v>9</v>
      </c>
      <c r="E266" t="s">
        <v>41</v>
      </c>
      <c r="F266" t="s">
        <v>17</v>
      </c>
      <c r="G266" s="1">
        <v>40050</v>
      </c>
    </row>
    <row r="267" spans="1:7">
      <c r="A267" t="s">
        <v>233</v>
      </c>
      <c r="B267" t="s">
        <v>234</v>
      </c>
      <c r="C267" s="4">
        <v>-250</v>
      </c>
      <c r="D267" t="s">
        <v>9</v>
      </c>
      <c r="E267" t="s">
        <v>53</v>
      </c>
      <c r="F267" t="s">
        <v>17</v>
      </c>
      <c r="G267" s="1">
        <v>40094</v>
      </c>
    </row>
    <row r="268" spans="1:7">
      <c r="A268" t="s">
        <v>233</v>
      </c>
      <c r="B268" t="s">
        <v>234</v>
      </c>
      <c r="C268" s="4">
        <v>-250</v>
      </c>
      <c r="D268" t="s">
        <v>9</v>
      </c>
      <c r="E268" t="s">
        <v>83</v>
      </c>
      <c r="F268" t="s">
        <v>17</v>
      </c>
      <c r="G268" s="1">
        <v>40032</v>
      </c>
    </row>
    <row r="269" spans="1:7">
      <c r="A269" t="s">
        <v>233</v>
      </c>
      <c r="B269" t="s">
        <v>234</v>
      </c>
      <c r="C269" s="4">
        <v>-17200</v>
      </c>
      <c r="D269" t="s">
        <v>9</v>
      </c>
      <c r="E269" t="s">
        <v>102</v>
      </c>
      <c r="F269" t="s">
        <v>17</v>
      </c>
      <c r="G269" s="1">
        <v>39843</v>
      </c>
    </row>
    <row r="270" spans="1:7">
      <c r="A270" t="s">
        <v>233</v>
      </c>
      <c r="B270" t="s">
        <v>234</v>
      </c>
      <c r="C270" s="4">
        <v>-6000</v>
      </c>
      <c r="D270" t="s">
        <v>9</v>
      </c>
      <c r="E270" t="s">
        <v>116</v>
      </c>
      <c r="F270" t="s">
        <v>17</v>
      </c>
      <c r="G270" s="1">
        <v>39869</v>
      </c>
    </row>
    <row r="271" spans="1:7">
      <c r="A271" t="s">
        <v>233</v>
      </c>
      <c r="B271" t="s">
        <v>234</v>
      </c>
      <c r="C271" s="4">
        <v>-17250</v>
      </c>
      <c r="D271" t="s">
        <v>9</v>
      </c>
      <c r="E271" t="s">
        <v>102</v>
      </c>
      <c r="F271" t="s">
        <v>17</v>
      </c>
      <c r="G271" s="1">
        <v>39843</v>
      </c>
    </row>
    <row r="272" spans="1:7">
      <c r="A272" t="s">
        <v>233</v>
      </c>
      <c r="B272" t="s">
        <v>234</v>
      </c>
      <c r="C272" s="4">
        <v>17200</v>
      </c>
      <c r="D272" t="s">
        <v>9</v>
      </c>
      <c r="E272" t="s">
        <v>102</v>
      </c>
      <c r="F272" t="s">
        <v>17</v>
      </c>
      <c r="G272" s="1">
        <v>39843</v>
      </c>
    </row>
    <row r="273" spans="1:7">
      <c r="A273" t="s">
        <v>233</v>
      </c>
      <c r="B273" t="s">
        <v>234</v>
      </c>
      <c r="C273" s="4">
        <v>-1000</v>
      </c>
      <c r="D273" t="s">
        <v>9</v>
      </c>
      <c r="E273" t="s">
        <v>103</v>
      </c>
      <c r="F273" t="s">
        <v>17</v>
      </c>
      <c r="G273" s="1">
        <v>39884</v>
      </c>
    </row>
    <row r="274" spans="1:7">
      <c r="A274" t="s">
        <v>233</v>
      </c>
      <c r="B274" t="s">
        <v>234</v>
      </c>
      <c r="C274" s="4">
        <v>-500</v>
      </c>
      <c r="D274" t="s">
        <v>9</v>
      </c>
      <c r="E274" t="s">
        <v>54</v>
      </c>
      <c r="F274" t="s">
        <v>17</v>
      </c>
      <c r="G274" s="1">
        <v>39903</v>
      </c>
    </row>
    <row r="275" spans="1:7">
      <c r="A275" t="s">
        <v>233</v>
      </c>
      <c r="B275" t="s">
        <v>234</v>
      </c>
      <c r="C275" s="4">
        <v>-1500</v>
      </c>
      <c r="D275" t="s">
        <v>9</v>
      </c>
      <c r="E275" t="s">
        <v>63</v>
      </c>
      <c r="F275" t="s">
        <v>17</v>
      </c>
      <c r="G275" s="1">
        <v>39933</v>
      </c>
    </row>
    <row r="276" spans="1:7">
      <c r="A276" t="s">
        <v>233</v>
      </c>
      <c r="B276" t="s">
        <v>234</v>
      </c>
      <c r="C276" s="4">
        <v>-500</v>
      </c>
      <c r="D276" t="s">
        <v>9</v>
      </c>
      <c r="E276" t="s">
        <v>94</v>
      </c>
      <c r="F276" t="s">
        <v>17</v>
      </c>
      <c r="G276" s="1">
        <v>39946</v>
      </c>
    </row>
    <row r="277" spans="1:7">
      <c r="A277" t="s">
        <v>233</v>
      </c>
      <c r="B277" t="s">
        <v>234</v>
      </c>
      <c r="C277" s="4">
        <v>-500</v>
      </c>
      <c r="D277" t="s">
        <v>9</v>
      </c>
      <c r="E277" t="s">
        <v>127</v>
      </c>
      <c r="F277" t="s">
        <v>17</v>
      </c>
      <c r="G277" s="1">
        <v>39962</v>
      </c>
    </row>
    <row r="278" spans="1:7">
      <c r="A278" t="s">
        <v>233</v>
      </c>
      <c r="B278" t="s">
        <v>234</v>
      </c>
      <c r="C278" s="4">
        <v>-500</v>
      </c>
      <c r="D278" t="s">
        <v>9</v>
      </c>
      <c r="E278" t="s">
        <v>80</v>
      </c>
      <c r="F278" t="s">
        <v>17</v>
      </c>
      <c r="G278" s="1">
        <v>40007</v>
      </c>
    </row>
    <row r="279" spans="1:7">
      <c r="A279" t="s">
        <v>235</v>
      </c>
      <c r="B279" t="s">
        <v>236</v>
      </c>
      <c r="C279" s="4">
        <v>1215.56</v>
      </c>
      <c r="D279" t="s">
        <v>9</v>
      </c>
      <c r="E279" t="s">
        <v>188</v>
      </c>
      <c r="F279" t="s">
        <v>237</v>
      </c>
      <c r="G279" s="1">
        <v>40168</v>
      </c>
    </row>
    <row r="280" spans="1:7">
      <c r="A280" t="s">
        <v>235</v>
      </c>
      <c r="B280" t="s">
        <v>236</v>
      </c>
      <c r="C280" s="4">
        <v>1913.6000000000001</v>
      </c>
      <c r="D280" t="s">
        <v>9</v>
      </c>
      <c r="E280" t="s">
        <v>225</v>
      </c>
      <c r="F280" t="s">
        <v>238</v>
      </c>
      <c r="G280" s="1">
        <v>40136</v>
      </c>
    </row>
    <row r="281" spans="1:7">
      <c r="A281" t="s">
        <v>235</v>
      </c>
      <c r="B281" t="s">
        <v>236</v>
      </c>
      <c r="C281" s="4">
        <v>717.6</v>
      </c>
      <c r="D281" t="s">
        <v>9</v>
      </c>
      <c r="E281" t="s">
        <v>203</v>
      </c>
      <c r="F281" t="s">
        <v>239</v>
      </c>
      <c r="G281" s="1">
        <v>39890</v>
      </c>
    </row>
    <row r="282" spans="1:7">
      <c r="A282" t="s">
        <v>235</v>
      </c>
      <c r="B282" t="s">
        <v>236</v>
      </c>
      <c r="C282" s="4">
        <v>2220</v>
      </c>
      <c r="D282" t="s">
        <v>9</v>
      </c>
      <c r="E282" t="s">
        <v>203</v>
      </c>
      <c r="F282" t="s">
        <v>240</v>
      </c>
      <c r="G282" s="1">
        <v>39890</v>
      </c>
    </row>
    <row r="283" spans="1:7">
      <c r="A283" t="s">
        <v>235</v>
      </c>
      <c r="B283" t="s">
        <v>236</v>
      </c>
      <c r="C283" s="4">
        <v>36.74</v>
      </c>
      <c r="D283" t="s">
        <v>9</v>
      </c>
      <c r="E283" t="s">
        <v>219</v>
      </c>
      <c r="F283" t="s">
        <v>220</v>
      </c>
      <c r="G283" s="1">
        <v>40100</v>
      </c>
    </row>
    <row r="284" spans="1:7">
      <c r="A284" t="s">
        <v>241</v>
      </c>
      <c r="B284" t="s">
        <v>242</v>
      </c>
      <c r="C284" s="4">
        <v>819</v>
      </c>
      <c r="D284" t="s">
        <v>9</v>
      </c>
      <c r="E284" t="s">
        <v>188</v>
      </c>
      <c r="F284" t="s">
        <v>243</v>
      </c>
      <c r="G284" s="1">
        <v>40168</v>
      </c>
    </row>
    <row r="285" spans="1:7">
      <c r="A285" t="s">
        <v>241</v>
      </c>
      <c r="B285" t="s">
        <v>242</v>
      </c>
      <c r="C285" s="4">
        <v>20</v>
      </c>
      <c r="D285" t="s">
        <v>9</v>
      </c>
      <c r="E285" t="s">
        <v>39</v>
      </c>
      <c r="F285" t="s">
        <v>40</v>
      </c>
      <c r="G285" s="1">
        <v>40157</v>
      </c>
    </row>
    <row r="286" spans="1:7">
      <c r="A286" t="s">
        <v>241</v>
      </c>
      <c r="B286" t="s">
        <v>242</v>
      </c>
      <c r="C286" s="4">
        <v>105</v>
      </c>
      <c r="D286" t="s">
        <v>9</v>
      </c>
      <c r="E286" t="s">
        <v>102</v>
      </c>
      <c r="F286" t="s">
        <v>40</v>
      </c>
      <c r="G286" s="1">
        <v>39843</v>
      </c>
    </row>
    <row r="287" spans="1:7">
      <c r="A287" t="s">
        <v>241</v>
      </c>
      <c r="B287" t="s">
        <v>242</v>
      </c>
      <c r="C287" s="4">
        <v>104</v>
      </c>
      <c r="D287" t="s">
        <v>9</v>
      </c>
      <c r="E287" t="s">
        <v>65</v>
      </c>
      <c r="F287" t="s">
        <v>66</v>
      </c>
      <c r="G287" s="1">
        <v>40095</v>
      </c>
    </row>
    <row r="288" spans="1:7">
      <c r="A288" t="s">
        <v>241</v>
      </c>
      <c r="B288" t="s">
        <v>242</v>
      </c>
      <c r="C288" s="4">
        <v>109</v>
      </c>
      <c r="D288" t="s">
        <v>9</v>
      </c>
      <c r="E288" t="s">
        <v>63</v>
      </c>
      <c r="F288" t="s">
        <v>40</v>
      </c>
      <c r="G288" s="1">
        <v>39933</v>
      </c>
    </row>
    <row r="289" spans="1:7">
      <c r="A289" t="s">
        <v>241</v>
      </c>
      <c r="B289" t="s">
        <v>242</v>
      </c>
      <c r="C289" s="4">
        <v>104</v>
      </c>
      <c r="D289" t="s">
        <v>9</v>
      </c>
      <c r="E289" t="s">
        <v>80</v>
      </c>
      <c r="F289" t="s">
        <v>40</v>
      </c>
      <c r="G289" s="1">
        <v>40007</v>
      </c>
    </row>
    <row r="290" spans="1:7">
      <c r="A290" t="s">
        <v>244</v>
      </c>
      <c r="B290" t="s">
        <v>245</v>
      </c>
      <c r="C290" s="4">
        <v>-260</v>
      </c>
      <c r="D290" t="s">
        <v>9</v>
      </c>
      <c r="E290" t="s">
        <v>198</v>
      </c>
      <c r="F290" t="s">
        <v>246</v>
      </c>
      <c r="G290" s="1">
        <v>39849</v>
      </c>
    </row>
    <row r="291" spans="1:7">
      <c r="A291" t="s">
        <v>244</v>
      </c>
      <c r="B291" t="s">
        <v>245</v>
      </c>
      <c r="C291" s="4">
        <v>150.6</v>
      </c>
      <c r="D291" t="s">
        <v>9</v>
      </c>
      <c r="E291" t="s">
        <v>188</v>
      </c>
      <c r="F291" t="s">
        <v>247</v>
      </c>
      <c r="G291" s="1">
        <v>40168</v>
      </c>
    </row>
    <row r="292" spans="1:7">
      <c r="A292" t="s">
        <v>244</v>
      </c>
      <c r="B292" t="s">
        <v>245</v>
      </c>
      <c r="C292" s="4">
        <v>260</v>
      </c>
      <c r="D292" t="s">
        <v>118</v>
      </c>
      <c r="E292" t="s">
        <v>198</v>
      </c>
      <c r="F292" t="s">
        <v>199</v>
      </c>
      <c r="G292" s="1">
        <v>39849</v>
      </c>
    </row>
    <row r="293" spans="1:7">
      <c r="A293" t="s">
        <v>244</v>
      </c>
      <c r="B293" t="s">
        <v>245</v>
      </c>
      <c r="C293" s="4">
        <v>90.26</v>
      </c>
      <c r="D293" t="s">
        <v>9</v>
      </c>
      <c r="E293" t="s">
        <v>203</v>
      </c>
      <c r="F293" t="s">
        <v>248</v>
      </c>
      <c r="G293" s="1">
        <v>39890</v>
      </c>
    </row>
    <row r="294" spans="1:7">
      <c r="A294" t="s">
        <v>244</v>
      </c>
      <c r="B294" t="s">
        <v>245</v>
      </c>
      <c r="C294" s="4">
        <v>632</v>
      </c>
      <c r="D294" t="s">
        <v>118</v>
      </c>
      <c r="E294" t="s">
        <v>204</v>
      </c>
      <c r="F294" t="s">
        <v>205</v>
      </c>
      <c r="G294" s="1">
        <v>39890</v>
      </c>
    </row>
    <row r="295" spans="1:7">
      <c r="A295" t="s">
        <v>244</v>
      </c>
      <c r="B295" t="s">
        <v>245</v>
      </c>
      <c r="C295" s="4">
        <v>1278</v>
      </c>
      <c r="D295" t="s">
        <v>118</v>
      </c>
      <c r="E295" t="s">
        <v>206</v>
      </c>
      <c r="F295" t="s">
        <v>207</v>
      </c>
      <c r="G295" s="1">
        <v>39890</v>
      </c>
    </row>
    <row r="296" spans="1:7">
      <c r="A296" t="s">
        <v>244</v>
      </c>
      <c r="B296" t="s">
        <v>245</v>
      </c>
      <c r="C296" s="4">
        <v>358</v>
      </c>
      <c r="D296" t="s">
        <v>9</v>
      </c>
      <c r="E296" t="s">
        <v>210</v>
      </c>
      <c r="F296" t="s">
        <v>211</v>
      </c>
      <c r="G296" s="1">
        <v>39909</v>
      </c>
    </row>
    <row r="297" spans="1:7">
      <c r="A297" t="s">
        <v>244</v>
      </c>
      <c r="B297" t="s">
        <v>245</v>
      </c>
      <c r="C297" s="4">
        <v>108</v>
      </c>
      <c r="D297" t="s">
        <v>9</v>
      </c>
      <c r="E297" t="s">
        <v>212</v>
      </c>
      <c r="F297" t="s">
        <v>60</v>
      </c>
      <c r="G297" s="1">
        <v>39931</v>
      </c>
    </row>
    <row r="298" spans="1:7">
      <c r="A298" t="s">
        <v>244</v>
      </c>
      <c r="B298" t="s">
        <v>245</v>
      </c>
      <c r="C298" s="4">
        <v>108</v>
      </c>
      <c r="D298" t="s">
        <v>9</v>
      </c>
      <c r="E298" t="s">
        <v>221</v>
      </c>
      <c r="F298" t="s">
        <v>72</v>
      </c>
      <c r="G298" s="1">
        <v>40107</v>
      </c>
    </row>
    <row r="299" spans="1:7">
      <c r="A299" t="s">
        <v>244</v>
      </c>
      <c r="B299" t="s">
        <v>245</v>
      </c>
      <c r="C299" s="4">
        <v>2124.08</v>
      </c>
      <c r="D299" t="s">
        <v>118</v>
      </c>
      <c r="E299" t="s">
        <v>222</v>
      </c>
      <c r="F299" t="s">
        <v>223</v>
      </c>
      <c r="G299" s="1">
        <v>40119</v>
      </c>
    </row>
    <row r="300" spans="1:7">
      <c r="A300" t="s">
        <v>244</v>
      </c>
      <c r="B300" t="s">
        <v>245</v>
      </c>
      <c r="C300" s="4">
        <v>469.92</v>
      </c>
      <c r="D300" t="s">
        <v>9</v>
      </c>
      <c r="E300" t="s">
        <v>225</v>
      </c>
      <c r="F300" t="s">
        <v>226</v>
      </c>
      <c r="G300" s="1">
        <v>40136</v>
      </c>
    </row>
    <row r="301" spans="1:7">
      <c r="A301" t="s">
        <v>244</v>
      </c>
      <c r="B301" t="s">
        <v>245</v>
      </c>
      <c r="C301" s="4">
        <v>108</v>
      </c>
      <c r="D301" t="s">
        <v>118</v>
      </c>
      <c r="E301" t="s">
        <v>191</v>
      </c>
      <c r="F301" t="s">
        <v>26</v>
      </c>
      <c r="G301" s="1">
        <v>40150</v>
      </c>
    </row>
    <row r="302" spans="1:7">
      <c r="A302" t="s">
        <v>244</v>
      </c>
      <c r="B302" t="s">
        <v>245</v>
      </c>
      <c r="C302" s="4">
        <v>750</v>
      </c>
      <c r="D302" t="s">
        <v>118</v>
      </c>
      <c r="E302" t="s">
        <v>192</v>
      </c>
      <c r="F302" t="s">
        <v>21</v>
      </c>
      <c r="G302" s="1">
        <v>40154</v>
      </c>
    </row>
    <row r="303" spans="1:7">
      <c r="A303" t="s">
        <v>244</v>
      </c>
      <c r="B303" t="s">
        <v>245</v>
      </c>
      <c r="C303" s="4">
        <v>629</v>
      </c>
      <c r="D303" t="s">
        <v>118</v>
      </c>
      <c r="E303" t="s">
        <v>194</v>
      </c>
      <c r="F303" t="s">
        <v>195</v>
      </c>
      <c r="G303" s="1">
        <v>40154</v>
      </c>
    </row>
    <row r="304" spans="1:7">
      <c r="A304" t="s">
        <v>244</v>
      </c>
      <c r="B304" t="s">
        <v>245</v>
      </c>
      <c r="C304" s="4">
        <v>2262</v>
      </c>
      <c r="D304" t="s">
        <v>118</v>
      </c>
      <c r="E304" t="s">
        <v>196</v>
      </c>
      <c r="F304" t="s">
        <v>197</v>
      </c>
      <c r="G304" s="1">
        <v>40154</v>
      </c>
    </row>
    <row r="305" spans="1:7">
      <c r="A305" t="s">
        <v>249</v>
      </c>
      <c r="B305" t="s">
        <v>250</v>
      </c>
      <c r="C305" s="4">
        <v>1199</v>
      </c>
      <c r="D305" t="s">
        <v>9</v>
      </c>
      <c r="E305" t="s">
        <v>188</v>
      </c>
      <c r="F305" t="s">
        <v>251</v>
      </c>
      <c r="G305" s="1">
        <v>40168</v>
      </c>
    </row>
    <row r="306" spans="1:7">
      <c r="A306" t="s">
        <v>249</v>
      </c>
      <c r="B306" t="s">
        <v>250</v>
      </c>
      <c r="C306" s="4">
        <v>749</v>
      </c>
      <c r="D306" t="s">
        <v>9</v>
      </c>
      <c r="E306" t="s">
        <v>188</v>
      </c>
      <c r="F306" t="s">
        <v>252</v>
      </c>
      <c r="G306" s="1">
        <v>40168</v>
      </c>
    </row>
    <row r="307" spans="1:7">
      <c r="A307" t="s">
        <v>249</v>
      </c>
      <c r="B307" t="s">
        <v>250</v>
      </c>
      <c r="C307" s="4">
        <v>1199</v>
      </c>
      <c r="D307" t="s">
        <v>9</v>
      </c>
      <c r="E307" t="s">
        <v>188</v>
      </c>
      <c r="F307" t="s">
        <v>253</v>
      </c>
      <c r="G307" s="1">
        <v>40168</v>
      </c>
    </row>
    <row r="308" spans="1:7">
      <c r="A308" t="s">
        <v>249</v>
      </c>
      <c r="B308" t="s">
        <v>250</v>
      </c>
      <c r="C308" s="4">
        <v>372.87</v>
      </c>
      <c r="D308" t="s">
        <v>9</v>
      </c>
      <c r="E308" t="s">
        <v>188</v>
      </c>
      <c r="F308" t="s">
        <v>254</v>
      </c>
      <c r="G308" s="1">
        <v>40168</v>
      </c>
    </row>
    <row r="309" spans="1:7">
      <c r="A309" t="s">
        <v>249</v>
      </c>
      <c r="B309" t="s">
        <v>250</v>
      </c>
      <c r="C309" s="4">
        <v>372.87</v>
      </c>
      <c r="D309" t="s">
        <v>9</v>
      </c>
      <c r="E309" t="s">
        <v>189</v>
      </c>
      <c r="F309" t="s">
        <v>190</v>
      </c>
      <c r="G309" s="1">
        <v>40168</v>
      </c>
    </row>
    <row r="310" spans="1:7">
      <c r="A310" t="s">
        <v>255</v>
      </c>
      <c r="B310" t="s">
        <v>256</v>
      </c>
      <c r="C310" s="4">
        <v>277.05</v>
      </c>
      <c r="D310" t="s">
        <v>9</v>
      </c>
      <c r="E310" t="s">
        <v>225</v>
      </c>
      <c r="F310" t="s">
        <v>257</v>
      </c>
      <c r="G310" s="1">
        <v>40136</v>
      </c>
    </row>
    <row r="311" spans="1:7">
      <c r="A311" t="s">
        <v>258</v>
      </c>
      <c r="B311" t="s">
        <v>259</v>
      </c>
      <c r="C311" s="4">
        <v>-1360</v>
      </c>
      <c r="D311" t="s">
        <v>147</v>
      </c>
      <c r="E311" t="s">
        <v>18</v>
      </c>
      <c r="F311" t="s">
        <v>19</v>
      </c>
      <c r="G311" s="1">
        <v>40157</v>
      </c>
    </row>
    <row r="312" spans="1:7">
      <c r="A312" t="s">
        <v>258</v>
      </c>
      <c r="B312" t="s">
        <v>259</v>
      </c>
      <c r="C312" s="4">
        <v>-1160</v>
      </c>
      <c r="D312" t="s">
        <v>147</v>
      </c>
      <c r="E312" t="s">
        <v>31</v>
      </c>
      <c r="F312" t="s">
        <v>19</v>
      </c>
      <c r="G312" s="1">
        <v>40141</v>
      </c>
    </row>
    <row r="313" spans="1:7">
      <c r="A313" t="s">
        <v>258</v>
      </c>
      <c r="B313" t="s">
        <v>259</v>
      </c>
      <c r="C313" s="4">
        <v>-5800</v>
      </c>
      <c r="D313" t="s">
        <v>147</v>
      </c>
      <c r="E313" t="s">
        <v>28</v>
      </c>
      <c r="F313" t="s">
        <v>19</v>
      </c>
      <c r="G313" s="1">
        <v>40136</v>
      </c>
    </row>
    <row r="314" spans="1:7">
      <c r="A314" t="s">
        <v>258</v>
      </c>
      <c r="B314" t="s">
        <v>259</v>
      </c>
      <c r="C314" s="4">
        <v>-1160</v>
      </c>
      <c r="D314" t="s">
        <v>147</v>
      </c>
      <c r="E314" t="s">
        <v>34</v>
      </c>
      <c r="F314" t="s">
        <v>19</v>
      </c>
      <c r="G314" s="1">
        <v>40144</v>
      </c>
    </row>
    <row r="315" spans="1:7">
      <c r="A315" t="s">
        <v>258</v>
      </c>
      <c r="B315" t="s">
        <v>259</v>
      </c>
      <c r="C315" s="4">
        <v>-4640</v>
      </c>
      <c r="D315" t="s">
        <v>147</v>
      </c>
      <c r="E315" t="s">
        <v>24</v>
      </c>
      <c r="F315" t="s">
        <v>19</v>
      </c>
      <c r="G315" s="1">
        <v>40154</v>
      </c>
    </row>
    <row r="316" spans="1:7">
      <c r="A316" t="s">
        <v>258</v>
      </c>
      <c r="B316" t="s">
        <v>259</v>
      </c>
      <c r="C316" s="4">
        <v>-1160</v>
      </c>
      <c r="D316" t="s">
        <v>147</v>
      </c>
      <c r="E316" t="s">
        <v>128</v>
      </c>
      <c r="F316" t="s">
        <v>19</v>
      </c>
      <c r="G316" s="1">
        <v>40130</v>
      </c>
    </row>
    <row r="317" spans="1:7">
      <c r="A317" t="s">
        <v>258</v>
      </c>
      <c r="B317" t="s">
        <v>259</v>
      </c>
      <c r="C317" s="4">
        <v>-4800</v>
      </c>
      <c r="D317" t="s">
        <v>156</v>
      </c>
      <c r="E317" t="s">
        <v>102</v>
      </c>
      <c r="F317" t="s">
        <v>56</v>
      </c>
      <c r="G317" s="1">
        <v>39843</v>
      </c>
    </row>
    <row r="318" spans="1:7">
      <c r="A318" t="s">
        <v>258</v>
      </c>
      <c r="B318" t="s">
        <v>259</v>
      </c>
      <c r="C318" s="4">
        <v>-720</v>
      </c>
      <c r="D318" t="s">
        <v>165</v>
      </c>
      <c r="E318" t="s">
        <v>174</v>
      </c>
      <c r="F318" t="s">
        <v>104</v>
      </c>
      <c r="G318" s="1">
        <v>39853</v>
      </c>
    </row>
    <row r="319" spans="1:7">
      <c r="A319" t="s">
        <v>258</v>
      </c>
      <c r="B319" t="s">
        <v>259</v>
      </c>
      <c r="C319" s="4">
        <v>-240</v>
      </c>
      <c r="D319" t="s">
        <v>156</v>
      </c>
      <c r="E319" t="s">
        <v>174</v>
      </c>
      <c r="F319" t="s">
        <v>56</v>
      </c>
      <c r="G319" s="1">
        <v>39853</v>
      </c>
    </row>
    <row r="320" spans="1:7">
      <c r="A320" t="s">
        <v>258</v>
      </c>
      <c r="B320" t="s">
        <v>259</v>
      </c>
      <c r="C320" s="4">
        <v>-2000</v>
      </c>
      <c r="D320" t="s">
        <v>152</v>
      </c>
      <c r="E320" t="s">
        <v>116</v>
      </c>
      <c r="F320" t="s">
        <v>55</v>
      </c>
      <c r="G320" s="1">
        <v>39869</v>
      </c>
    </row>
    <row r="321" spans="1:7">
      <c r="A321" t="s">
        <v>258</v>
      </c>
      <c r="B321" t="s">
        <v>259</v>
      </c>
      <c r="C321" s="4">
        <v>-7920</v>
      </c>
      <c r="D321" t="s">
        <v>165</v>
      </c>
      <c r="E321" t="s">
        <v>116</v>
      </c>
      <c r="F321" t="s">
        <v>104</v>
      </c>
      <c r="G321" s="1">
        <v>39869</v>
      </c>
    </row>
    <row r="322" spans="1:7">
      <c r="A322" t="s">
        <v>258</v>
      </c>
      <c r="B322" t="s">
        <v>259</v>
      </c>
      <c r="C322" s="4">
        <v>-960</v>
      </c>
      <c r="D322" t="s">
        <v>156</v>
      </c>
      <c r="E322" t="s">
        <v>116</v>
      </c>
      <c r="F322" t="s">
        <v>56</v>
      </c>
      <c r="G322" s="1">
        <v>39869</v>
      </c>
    </row>
    <row r="323" spans="1:7">
      <c r="A323" t="s">
        <v>258</v>
      </c>
      <c r="B323" t="s">
        <v>259</v>
      </c>
      <c r="C323" s="4">
        <v>-20800</v>
      </c>
      <c r="D323" t="s">
        <v>152</v>
      </c>
      <c r="E323" t="s">
        <v>103</v>
      </c>
      <c r="F323" t="s">
        <v>55</v>
      </c>
      <c r="G323" s="1">
        <v>39884</v>
      </c>
    </row>
    <row r="324" spans="1:7">
      <c r="A324" t="s">
        <v>258</v>
      </c>
      <c r="B324" t="s">
        <v>259</v>
      </c>
      <c r="C324" s="4">
        <v>-720</v>
      </c>
      <c r="D324" t="s">
        <v>165</v>
      </c>
      <c r="E324" t="s">
        <v>103</v>
      </c>
      <c r="F324" t="s">
        <v>104</v>
      </c>
      <c r="G324" s="1">
        <v>39884</v>
      </c>
    </row>
    <row r="325" spans="1:7">
      <c r="A325" t="s">
        <v>258</v>
      </c>
      <c r="B325" t="s">
        <v>259</v>
      </c>
      <c r="C325" s="4">
        <v>4000</v>
      </c>
      <c r="D325" t="s">
        <v>177</v>
      </c>
      <c r="E325" t="s">
        <v>63</v>
      </c>
      <c r="F325" t="s">
        <v>64</v>
      </c>
      <c r="G325" s="1">
        <v>39933</v>
      </c>
    </row>
    <row r="326" spans="1:7">
      <c r="A326" t="s">
        <v>258</v>
      </c>
      <c r="B326" t="s">
        <v>259</v>
      </c>
      <c r="C326" s="4">
        <v>-4200</v>
      </c>
      <c r="D326" t="s">
        <v>152</v>
      </c>
      <c r="E326" t="s">
        <v>102</v>
      </c>
      <c r="F326" t="s">
        <v>55</v>
      </c>
      <c r="G326" s="1">
        <v>39843</v>
      </c>
    </row>
    <row r="327" spans="1:7">
      <c r="A327" t="s">
        <v>258</v>
      </c>
      <c r="B327" t="s">
        <v>259</v>
      </c>
      <c r="C327" s="4">
        <v>-2160</v>
      </c>
      <c r="D327" t="s">
        <v>165</v>
      </c>
      <c r="E327" t="s">
        <v>102</v>
      </c>
      <c r="F327" t="s">
        <v>104</v>
      </c>
      <c r="G327" s="1">
        <v>39843</v>
      </c>
    </row>
    <row r="328" spans="1:7">
      <c r="A328" t="s">
        <v>258</v>
      </c>
      <c r="B328" t="s">
        <v>259</v>
      </c>
      <c r="C328" s="4">
        <v>-4000</v>
      </c>
      <c r="D328" t="s">
        <v>177</v>
      </c>
      <c r="E328" t="s">
        <v>63</v>
      </c>
      <c r="F328" t="s">
        <v>64</v>
      </c>
      <c r="G328" s="1">
        <v>39933</v>
      </c>
    </row>
    <row r="329" spans="1:7">
      <c r="A329" t="s">
        <v>258</v>
      </c>
      <c r="B329" t="s">
        <v>259</v>
      </c>
      <c r="C329" s="4">
        <v>-4000</v>
      </c>
      <c r="D329" t="s">
        <v>177</v>
      </c>
      <c r="E329" t="s">
        <v>63</v>
      </c>
      <c r="F329" t="s">
        <v>64</v>
      </c>
      <c r="G329" s="1">
        <v>39933</v>
      </c>
    </row>
    <row r="330" spans="1:7">
      <c r="A330" t="s">
        <v>258</v>
      </c>
      <c r="B330" t="s">
        <v>259</v>
      </c>
      <c r="C330" s="4">
        <v>-240</v>
      </c>
      <c r="D330" t="s">
        <v>156</v>
      </c>
      <c r="E330" t="s">
        <v>63</v>
      </c>
      <c r="F330" t="s">
        <v>56</v>
      </c>
      <c r="G330" s="1">
        <v>39933</v>
      </c>
    </row>
    <row r="331" spans="1:7">
      <c r="A331" t="s">
        <v>258</v>
      </c>
      <c r="B331" t="s">
        <v>259</v>
      </c>
      <c r="C331" s="4">
        <v>-1000</v>
      </c>
      <c r="D331" t="s">
        <v>162</v>
      </c>
      <c r="E331" t="s">
        <v>46</v>
      </c>
      <c r="F331" t="s">
        <v>47</v>
      </c>
      <c r="G331" s="1">
        <v>40057</v>
      </c>
    </row>
    <row r="332" spans="1:7">
      <c r="A332" t="s">
        <v>258</v>
      </c>
      <c r="B332" t="s">
        <v>259</v>
      </c>
      <c r="C332" s="4">
        <v>-7000</v>
      </c>
      <c r="D332" t="s">
        <v>162</v>
      </c>
      <c r="E332" t="s">
        <v>48</v>
      </c>
      <c r="F332" t="s">
        <v>47</v>
      </c>
      <c r="G332" s="1">
        <v>40065</v>
      </c>
    </row>
    <row r="333" spans="1:7">
      <c r="A333" t="s">
        <v>258</v>
      </c>
      <c r="B333" t="s">
        <v>259</v>
      </c>
      <c r="C333" s="4">
        <v>-1360</v>
      </c>
      <c r="D333" t="s">
        <v>147</v>
      </c>
      <c r="E333" t="s">
        <v>53</v>
      </c>
      <c r="F333" t="s">
        <v>19</v>
      </c>
      <c r="G333" s="1">
        <v>40094</v>
      </c>
    </row>
    <row r="334" spans="1:7">
      <c r="A334" t="s">
        <v>258</v>
      </c>
      <c r="B334" t="s">
        <v>259</v>
      </c>
      <c r="C334" s="4">
        <v>-15496</v>
      </c>
      <c r="D334" t="s">
        <v>162</v>
      </c>
      <c r="E334" t="s">
        <v>53</v>
      </c>
      <c r="F334" t="s">
        <v>47</v>
      </c>
      <c r="G334" s="1">
        <v>40094</v>
      </c>
    </row>
    <row r="335" spans="1:7">
      <c r="A335" t="s">
        <v>258</v>
      </c>
      <c r="B335" t="s">
        <v>259</v>
      </c>
      <c r="C335" s="4">
        <v>1250</v>
      </c>
      <c r="D335" t="s">
        <v>162</v>
      </c>
      <c r="E335" t="s">
        <v>175</v>
      </c>
      <c r="F335" t="s">
        <v>224</v>
      </c>
      <c r="G335" s="1">
        <v>40094</v>
      </c>
    </row>
    <row r="336" spans="1:7">
      <c r="A336" t="s">
        <v>258</v>
      </c>
      <c r="B336" t="s">
        <v>259</v>
      </c>
      <c r="C336" s="4">
        <v>-10800</v>
      </c>
      <c r="D336" t="s">
        <v>152</v>
      </c>
      <c r="E336" t="s">
        <v>54</v>
      </c>
      <c r="F336" t="s">
        <v>55</v>
      </c>
      <c r="G336" s="1">
        <v>39903</v>
      </c>
    </row>
    <row r="337" spans="1:7">
      <c r="A337" t="s">
        <v>258</v>
      </c>
      <c r="B337" t="s">
        <v>259</v>
      </c>
      <c r="C337" s="4">
        <v>-240</v>
      </c>
      <c r="D337" t="s">
        <v>156</v>
      </c>
      <c r="E337" t="s">
        <v>54</v>
      </c>
      <c r="F337" t="s">
        <v>56</v>
      </c>
      <c r="G337" s="1">
        <v>39903</v>
      </c>
    </row>
    <row r="338" spans="1:7">
      <c r="A338" t="s">
        <v>258</v>
      </c>
      <c r="B338" t="s">
        <v>259</v>
      </c>
      <c r="C338" s="4">
        <v>-896</v>
      </c>
      <c r="D338" t="s">
        <v>162</v>
      </c>
      <c r="E338" t="s">
        <v>65</v>
      </c>
      <c r="F338" t="s">
        <v>47</v>
      </c>
      <c r="G338" s="1">
        <v>40095</v>
      </c>
    </row>
    <row r="339" spans="1:7">
      <c r="A339" t="s">
        <v>258</v>
      </c>
      <c r="B339" t="s">
        <v>259</v>
      </c>
      <c r="C339" s="4">
        <v>1000</v>
      </c>
      <c r="D339" t="s">
        <v>162</v>
      </c>
      <c r="E339" t="s">
        <v>175</v>
      </c>
      <c r="F339" t="s">
        <v>176</v>
      </c>
      <c r="G339" s="1">
        <v>40094</v>
      </c>
    </row>
    <row r="340" spans="1:7">
      <c r="A340" t="s">
        <v>258</v>
      </c>
      <c r="B340" t="s">
        <v>259</v>
      </c>
      <c r="C340" s="4">
        <v>-1250</v>
      </c>
      <c r="D340" t="s">
        <v>162</v>
      </c>
      <c r="E340" t="s">
        <v>175</v>
      </c>
      <c r="F340" t="s">
        <v>176</v>
      </c>
      <c r="G340" s="1">
        <v>40094</v>
      </c>
    </row>
    <row r="341" spans="1:7">
      <c r="A341" t="s">
        <v>258</v>
      </c>
      <c r="B341" t="s">
        <v>259</v>
      </c>
      <c r="C341" s="4">
        <v>-600</v>
      </c>
      <c r="D341" t="s">
        <v>162</v>
      </c>
      <c r="E341" t="s">
        <v>75</v>
      </c>
      <c r="F341" t="s">
        <v>47</v>
      </c>
      <c r="G341" s="1">
        <v>40123</v>
      </c>
    </row>
    <row r="342" spans="1:7">
      <c r="A342" t="s">
        <v>258</v>
      </c>
      <c r="B342" t="s">
        <v>259</v>
      </c>
      <c r="C342" s="4">
        <v>-1160</v>
      </c>
      <c r="D342" t="s">
        <v>147</v>
      </c>
      <c r="E342" t="s">
        <v>86</v>
      </c>
      <c r="F342" t="s">
        <v>19</v>
      </c>
      <c r="G342" s="1">
        <v>40129</v>
      </c>
    </row>
    <row r="343" spans="1:7">
      <c r="A343" t="s">
        <v>260</v>
      </c>
      <c r="B343" t="s">
        <v>261</v>
      </c>
      <c r="C343" s="4">
        <v>3000</v>
      </c>
      <c r="D343" t="s">
        <v>147</v>
      </c>
      <c r="E343" t="s">
        <v>227</v>
      </c>
      <c r="F343" t="s">
        <v>262</v>
      </c>
      <c r="G343" s="1">
        <v>40140</v>
      </c>
    </row>
    <row r="344" spans="1:7">
      <c r="A344" t="s">
        <v>260</v>
      </c>
      <c r="B344" t="s">
        <v>261</v>
      </c>
      <c r="C344" s="4">
        <v>15000</v>
      </c>
      <c r="D344" t="s">
        <v>152</v>
      </c>
      <c r="E344" t="s">
        <v>215</v>
      </c>
      <c r="F344" t="s">
        <v>216</v>
      </c>
      <c r="G344" s="1">
        <v>39962</v>
      </c>
    </row>
    <row r="345" spans="1:7">
      <c r="A345" t="s">
        <v>263</v>
      </c>
      <c r="B345" t="s">
        <v>264</v>
      </c>
      <c r="C345" s="4">
        <v>4188.8</v>
      </c>
      <c r="D345" t="s">
        <v>147</v>
      </c>
      <c r="E345" t="s">
        <v>148</v>
      </c>
      <c r="F345" t="s">
        <v>149</v>
      </c>
      <c r="G345" s="1">
        <v>40154</v>
      </c>
    </row>
    <row r="346" spans="1:7">
      <c r="A346" t="s">
        <v>263</v>
      </c>
      <c r="B346" t="s">
        <v>264</v>
      </c>
      <c r="C346" s="4">
        <v>2320</v>
      </c>
      <c r="D346" t="s">
        <v>156</v>
      </c>
      <c r="E346" t="s">
        <v>157</v>
      </c>
      <c r="F346" t="s">
        <v>158</v>
      </c>
      <c r="G346" s="1">
        <v>39853</v>
      </c>
    </row>
    <row r="347" spans="1:7">
      <c r="A347" t="s">
        <v>263</v>
      </c>
      <c r="B347" t="s">
        <v>264</v>
      </c>
      <c r="C347" s="4">
        <v>3060</v>
      </c>
      <c r="D347" t="s">
        <v>156</v>
      </c>
      <c r="E347" t="s">
        <v>159</v>
      </c>
      <c r="F347" t="s">
        <v>110</v>
      </c>
      <c r="G347" s="1">
        <v>39853</v>
      </c>
    </row>
    <row r="348" spans="1:7">
      <c r="A348" t="s">
        <v>263</v>
      </c>
      <c r="B348" t="s">
        <v>264</v>
      </c>
      <c r="C348" s="4">
        <v>2560</v>
      </c>
      <c r="D348" t="s">
        <v>152</v>
      </c>
      <c r="E348" t="s">
        <v>153</v>
      </c>
      <c r="F348" t="s">
        <v>99</v>
      </c>
      <c r="G348" s="1">
        <v>39888</v>
      </c>
    </row>
    <row r="349" spans="1:7">
      <c r="A349" t="s">
        <v>263</v>
      </c>
      <c r="B349" t="s">
        <v>264</v>
      </c>
      <c r="C349" s="4">
        <v>2560</v>
      </c>
      <c r="D349" t="s">
        <v>152</v>
      </c>
      <c r="E349" t="s">
        <v>154</v>
      </c>
      <c r="F349" t="s">
        <v>101</v>
      </c>
      <c r="G349" s="1">
        <v>39888</v>
      </c>
    </row>
    <row r="350" spans="1:7">
      <c r="A350" t="s">
        <v>263</v>
      </c>
      <c r="B350" t="s">
        <v>264</v>
      </c>
      <c r="C350" s="4">
        <v>4708.8</v>
      </c>
      <c r="D350" t="s">
        <v>165</v>
      </c>
      <c r="E350" t="s">
        <v>166</v>
      </c>
      <c r="F350" t="s">
        <v>167</v>
      </c>
      <c r="G350" s="1">
        <v>39994</v>
      </c>
    </row>
    <row r="351" spans="1:7">
      <c r="A351" t="s">
        <v>263</v>
      </c>
      <c r="B351" t="s">
        <v>264</v>
      </c>
      <c r="C351" s="4">
        <v>336</v>
      </c>
      <c r="D351" t="s">
        <v>165</v>
      </c>
      <c r="E351" t="s">
        <v>168</v>
      </c>
      <c r="F351" t="s">
        <v>169</v>
      </c>
      <c r="G351" s="1">
        <v>39994</v>
      </c>
    </row>
    <row r="352" spans="1:7">
      <c r="A352" t="s">
        <v>263</v>
      </c>
      <c r="B352" t="s">
        <v>264</v>
      </c>
      <c r="C352" s="4">
        <v>79662</v>
      </c>
      <c r="D352" t="s">
        <v>162</v>
      </c>
      <c r="E352" t="s">
        <v>163</v>
      </c>
      <c r="F352" t="s">
        <v>164</v>
      </c>
      <c r="G352" s="1">
        <v>40094</v>
      </c>
    </row>
    <row r="353" spans="1:7">
      <c r="A353" t="s">
        <v>265</v>
      </c>
      <c r="B353" t="s">
        <v>266</v>
      </c>
      <c r="C353" s="4">
        <v>260</v>
      </c>
      <c r="D353" t="s">
        <v>156</v>
      </c>
      <c r="E353" t="s">
        <v>198</v>
      </c>
      <c r="F353" t="s">
        <v>246</v>
      </c>
      <c r="G353" s="1">
        <v>39849</v>
      </c>
    </row>
    <row r="354" spans="1:7">
      <c r="A354" t="s">
        <v>265</v>
      </c>
      <c r="B354" t="s">
        <v>266</v>
      </c>
      <c r="C354" s="4">
        <v>1500</v>
      </c>
      <c r="D354" t="s">
        <v>147</v>
      </c>
      <c r="E354" t="s">
        <v>148</v>
      </c>
      <c r="F354" t="s">
        <v>193</v>
      </c>
      <c r="G354" s="1">
        <v>40154</v>
      </c>
    </row>
    <row r="355" spans="1:7">
      <c r="A355" t="s">
        <v>265</v>
      </c>
      <c r="B355" t="s">
        <v>266</v>
      </c>
      <c r="C355" s="4">
        <v>15000</v>
      </c>
      <c r="D355" t="s">
        <v>152</v>
      </c>
      <c r="E355" t="s">
        <v>213</v>
      </c>
      <c r="F355" t="s">
        <v>214</v>
      </c>
      <c r="G355" s="1">
        <v>39931</v>
      </c>
    </row>
    <row r="356" spans="1:7">
      <c r="A356" t="s">
        <v>265</v>
      </c>
      <c r="B356" t="s">
        <v>266</v>
      </c>
      <c r="C356" s="4">
        <v>633.68000000000006</v>
      </c>
      <c r="D356" t="s">
        <v>156</v>
      </c>
      <c r="E356" t="s">
        <v>157</v>
      </c>
      <c r="F356" t="s">
        <v>267</v>
      </c>
      <c r="G356" s="1">
        <v>39853</v>
      </c>
    </row>
    <row r="357" spans="1:7">
      <c r="A357" t="s">
        <v>265</v>
      </c>
      <c r="B357" t="s">
        <v>266</v>
      </c>
      <c r="C357" s="4">
        <v>700</v>
      </c>
      <c r="D357" t="s">
        <v>152</v>
      </c>
      <c r="E357" t="s">
        <v>201</v>
      </c>
      <c r="F357" t="s">
        <v>202</v>
      </c>
      <c r="G357" s="1">
        <v>39890</v>
      </c>
    </row>
    <row r="358" spans="1:7">
      <c r="A358" t="s">
        <v>265</v>
      </c>
      <c r="B358" t="s">
        <v>266</v>
      </c>
      <c r="C358" s="4">
        <v>1290</v>
      </c>
      <c r="D358" t="s">
        <v>139</v>
      </c>
      <c r="E358" t="s">
        <v>208</v>
      </c>
      <c r="F358" t="s">
        <v>209</v>
      </c>
      <c r="G358" s="1">
        <v>39903</v>
      </c>
    </row>
    <row r="359" spans="1:7">
      <c r="A359" t="s">
        <v>265</v>
      </c>
      <c r="B359" t="s">
        <v>266</v>
      </c>
      <c r="C359" s="4">
        <v>10000</v>
      </c>
      <c r="D359" t="s">
        <v>165</v>
      </c>
      <c r="E359" t="s">
        <v>131</v>
      </c>
      <c r="F359" t="s">
        <v>132</v>
      </c>
      <c r="G359" s="1">
        <v>39814</v>
      </c>
    </row>
    <row r="360" spans="1:7">
      <c r="A360" t="s">
        <v>265</v>
      </c>
      <c r="B360" t="s">
        <v>266</v>
      </c>
      <c r="C360" s="4">
        <v>727</v>
      </c>
      <c r="D360" t="s">
        <v>147</v>
      </c>
      <c r="E360" t="s">
        <v>227</v>
      </c>
      <c r="F360" t="s">
        <v>228</v>
      </c>
      <c r="G360" s="1">
        <v>40140</v>
      </c>
    </row>
    <row r="361" spans="1:7">
      <c r="A361" t="s">
        <v>265</v>
      </c>
      <c r="B361" t="s">
        <v>266</v>
      </c>
      <c r="C361" s="4">
        <v>259</v>
      </c>
      <c r="D361" t="s">
        <v>162</v>
      </c>
      <c r="E361" t="s">
        <v>217</v>
      </c>
      <c r="F361" t="s">
        <v>218</v>
      </c>
      <c r="G361" s="1">
        <v>40101</v>
      </c>
    </row>
    <row r="362" spans="1:7">
      <c r="A362" t="s">
        <v>265</v>
      </c>
      <c r="B362" t="s">
        <v>266</v>
      </c>
      <c r="C362" s="4">
        <v>8000</v>
      </c>
      <c r="D362" t="s">
        <v>147</v>
      </c>
      <c r="E362" t="s">
        <v>229</v>
      </c>
      <c r="F362" t="s">
        <v>230</v>
      </c>
      <c r="G362" s="1">
        <v>40141</v>
      </c>
    </row>
    <row r="363" spans="1:7">
      <c r="A363" t="s">
        <v>268</v>
      </c>
      <c r="B363" t="s">
        <v>269</v>
      </c>
      <c r="C363" s="4">
        <v>-871.86</v>
      </c>
      <c r="D363" t="s">
        <v>9</v>
      </c>
      <c r="E363" t="s">
        <v>10</v>
      </c>
      <c r="F363" t="s">
        <v>11</v>
      </c>
      <c r="G363" s="1">
        <v>40178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4"/>
  <sheetViews>
    <sheetView topLeftCell="A349" workbookViewId="0">
      <selection activeCell="F371" sqref="F371"/>
    </sheetView>
  </sheetViews>
  <sheetFormatPr defaultRowHeight="15" outlineLevelRow="2"/>
  <cols>
    <col min="1" max="1" width="14.7109375" bestFit="1" customWidth="1"/>
    <col min="2" max="2" width="34.28515625" bestFit="1" customWidth="1"/>
    <col min="3" max="3" width="13.42578125" style="4" bestFit="1" customWidth="1"/>
    <col min="4" max="4" width="13.7109375" bestFit="1" customWidth="1"/>
    <col min="5" max="5" width="16.140625" bestFit="1" customWidth="1"/>
    <col min="6" max="6" width="31.42578125" bestFit="1" customWidth="1"/>
    <col min="7" max="7" width="15.5703125" style="42" bestFit="1" customWidth="1"/>
  </cols>
  <sheetData>
    <row r="1" spans="1:7">
      <c r="A1" s="2" t="s">
        <v>316</v>
      </c>
      <c r="B1" s="2" t="s">
        <v>315</v>
      </c>
      <c r="C1" s="44" t="s">
        <v>314</v>
      </c>
      <c r="D1" s="2" t="s">
        <v>313</v>
      </c>
      <c r="E1" s="6" t="s">
        <v>312</v>
      </c>
      <c r="F1" s="2" t="s">
        <v>311</v>
      </c>
      <c r="G1" s="43" t="s">
        <v>310</v>
      </c>
    </row>
    <row r="2" spans="1:7" outlineLevel="2">
      <c r="A2" t="s">
        <v>7</v>
      </c>
      <c r="B2" t="s">
        <v>8</v>
      </c>
      <c r="C2" s="4">
        <v>871.86</v>
      </c>
      <c r="D2" t="s">
        <v>9</v>
      </c>
      <c r="E2" t="s">
        <v>10</v>
      </c>
      <c r="F2" t="s">
        <v>11</v>
      </c>
      <c r="G2" s="42">
        <v>40178</v>
      </c>
    </row>
    <row r="3" spans="1:7" outlineLevel="2">
      <c r="A3" t="s">
        <v>7</v>
      </c>
      <c r="B3" t="s">
        <v>8</v>
      </c>
      <c r="C3" s="4">
        <v>-372.87</v>
      </c>
      <c r="D3" t="s">
        <v>9</v>
      </c>
      <c r="E3" t="s">
        <v>12</v>
      </c>
      <c r="F3" t="s">
        <v>13</v>
      </c>
      <c r="G3" s="42">
        <v>40169</v>
      </c>
    </row>
    <row r="4" spans="1:7" outlineLevel="2">
      <c r="A4" t="s">
        <v>7</v>
      </c>
      <c r="B4" t="s">
        <v>8</v>
      </c>
      <c r="C4" s="4">
        <v>-5705.03</v>
      </c>
      <c r="D4" t="s">
        <v>9</v>
      </c>
      <c r="E4" t="s">
        <v>14</v>
      </c>
      <c r="F4" t="s">
        <v>15</v>
      </c>
      <c r="G4" s="42">
        <v>40169</v>
      </c>
    </row>
    <row r="5" spans="1:7" outlineLevel="2">
      <c r="A5" t="s">
        <v>7</v>
      </c>
      <c r="B5" t="s">
        <v>8</v>
      </c>
      <c r="C5" s="4">
        <v>250</v>
      </c>
      <c r="D5" t="s">
        <v>9</v>
      </c>
      <c r="E5" t="s">
        <v>16</v>
      </c>
      <c r="F5" t="s">
        <v>17</v>
      </c>
      <c r="G5" s="42">
        <v>40162</v>
      </c>
    </row>
    <row r="6" spans="1:7" outlineLevel="2">
      <c r="A6" t="s">
        <v>7</v>
      </c>
      <c r="B6" t="s">
        <v>8</v>
      </c>
      <c r="C6" s="4">
        <v>1700</v>
      </c>
      <c r="D6" t="s">
        <v>9</v>
      </c>
      <c r="E6" t="s">
        <v>18</v>
      </c>
      <c r="F6" t="s">
        <v>19</v>
      </c>
      <c r="G6" s="42">
        <v>40157</v>
      </c>
    </row>
    <row r="7" spans="1:7" outlineLevel="2">
      <c r="A7" t="s">
        <v>7</v>
      </c>
      <c r="B7" t="s">
        <v>8</v>
      </c>
      <c r="C7" s="4">
        <v>-750</v>
      </c>
      <c r="D7" t="s">
        <v>9</v>
      </c>
      <c r="E7" t="s">
        <v>20</v>
      </c>
      <c r="F7" t="s">
        <v>21</v>
      </c>
      <c r="G7" s="42">
        <v>40154</v>
      </c>
    </row>
    <row r="8" spans="1:7" outlineLevel="2">
      <c r="A8" t="s">
        <v>7</v>
      </c>
      <c r="B8" t="s">
        <v>8</v>
      </c>
      <c r="C8" s="4">
        <v>-629</v>
      </c>
      <c r="D8" t="s">
        <v>9</v>
      </c>
      <c r="E8" t="s">
        <v>22</v>
      </c>
      <c r="F8" t="s">
        <v>23</v>
      </c>
      <c r="G8" s="42">
        <v>40154</v>
      </c>
    </row>
    <row r="9" spans="1:7" outlineLevel="2">
      <c r="A9" t="s">
        <v>7</v>
      </c>
      <c r="B9" t="s">
        <v>8</v>
      </c>
      <c r="C9" s="4">
        <v>5800</v>
      </c>
      <c r="D9" t="s">
        <v>9</v>
      </c>
      <c r="E9" t="s">
        <v>24</v>
      </c>
      <c r="F9" t="s">
        <v>19</v>
      </c>
      <c r="G9" s="42">
        <v>40154</v>
      </c>
    </row>
    <row r="10" spans="1:7" outlineLevel="2">
      <c r="A10" t="s">
        <v>7</v>
      </c>
      <c r="B10" t="s">
        <v>8</v>
      </c>
      <c r="C10" s="4">
        <v>-108</v>
      </c>
      <c r="D10" t="s">
        <v>9</v>
      </c>
      <c r="E10" t="s">
        <v>25</v>
      </c>
      <c r="F10" t="s">
        <v>26</v>
      </c>
      <c r="G10" s="42">
        <v>40150</v>
      </c>
    </row>
    <row r="11" spans="1:7" outlineLevel="2">
      <c r="A11" t="s">
        <v>7</v>
      </c>
      <c r="B11" t="s">
        <v>8</v>
      </c>
      <c r="C11" s="4">
        <v>-2660.57</v>
      </c>
      <c r="D11" t="s">
        <v>9</v>
      </c>
      <c r="E11" t="s">
        <v>27</v>
      </c>
      <c r="F11" t="s">
        <v>15</v>
      </c>
      <c r="G11" s="42">
        <v>40136</v>
      </c>
    </row>
    <row r="12" spans="1:7" outlineLevel="2">
      <c r="A12" t="s">
        <v>7</v>
      </c>
      <c r="B12" t="s">
        <v>8</v>
      </c>
      <c r="C12" s="4">
        <v>7250</v>
      </c>
      <c r="D12" t="s">
        <v>9</v>
      </c>
      <c r="E12" t="s">
        <v>28</v>
      </c>
      <c r="F12" t="s">
        <v>19</v>
      </c>
      <c r="G12" s="42">
        <v>40136</v>
      </c>
    </row>
    <row r="13" spans="1:7" outlineLevel="2">
      <c r="A13" t="s">
        <v>7</v>
      </c>
      <c r="B13" t="s">
        <v>8</v>
      </c>
      <c r="C13" s="4">
        <v>-3727</v>
      </c>
      <c r="D13" t="s">
        <v>9</v>
      </c>
      <c r="E13" t="s">
        <v>29</v>
      </c>
      <c r="F13" t="s">
        <v>30</v>
      </c>
      <c r="G13" s="42">
        <v>40141</v>
      </c>
    </row>
    <row r="14" spans="1:7" outlineLevel="2">
      <c r="A14" t="s">
        <v>7</v>
      </c>
      <c r="B14" t="s">
        <v>8</v>
      </c>
      <c r="C14" s="4">
        <v>1450</v>
      </c>
      <c r="D14" t="s">
        <v>9</v>
      </c>
      <c r="E14" t="s">
        <v>31</v>
      </c>
      <c r="F14" t="s">
        <v>19</v>
      </c>
      <c r="G14" s="42">
        <v>40141</v>
      </c>
    </row>
    <row r="15" spans="1:7" outlineLevel="2">
      <c r="A15" t="s">
        <v>7</v>
      </c>
      <c r="B15" t="s">
        <v>8</v>
      </c>
      <c r="C15" s="4">
        <v>-8000</v>
      </c>
      <c r="D15" t="s">
        <v>9</v>
      </c>
      <c r="E15" t="s">
        <v>32</v>
      </c>
      <c r="F15" t="s">
        <v>33</v>
      </c>
      <c r="G15" s="42">
        <v>40143</v>
      </c>
    </row>
    <row r="16" spans="1:7" outlineLevel="2">
      <c r="A16" t="s">
        <v>7</v>
      </c>
      <c r="B16" t="s">
        <v>8</v>
      </c>
      <c r="C16" s="4">
        <v>1450</v>
      </c>
      <c r="D16" t="s">
        <v>9</v>
      </c>
      <c r="E16" t="s">
        <v>34</v>
      </c>
      <c r="F16" t="s">
        <v>19</v>
      </c>
      <c r="G16" s="42">
        <v>40144</v>
      </c>
    </row>
    <row r="17" spans="1:7" outlineLevel="2">
      <c r="A17" t="s">
        <v>7</v>
      </c>
      <c r="B17" t="s">
        <v>8</v>
      </c>
      <c r="C17" s="4">
        <v>-6736</v>
      </c>
      <c r="D17" t="s">
        <v>9</v>
      </c>
      <c r="E17" t="s">
        <v>35</v>
      </c>
      <c r="F17" t="s">
        <v>36</v>
      </c>
      <c r="G17" s="42">
        <v>40154</v>
      </c>
    </row>
    <row r="18" spans="1:7" outlineLevel="2">
      <c r="A18" t="s">
        <v>7</v>
      </c>
      <c r="B18" t="s">
        <v>8</v>
      </c>
      <c r="C18" s="4">
        <v>-2262</v>
      </c>
      <c r="D18" t="s">
        <v>9</v>
      </c>
      <c r="E18" t="s">
        <v>37</v>
      </c>
      <c r="F18" t="s">
        <v>38</v>
      </c>
      <c r="G18" s="42">
        <v>40154</v>
      </c>
    </row>
    <row r="19" spans="1:7" outlineLevel="2">
      <c r="A19" t="s">
        <v>7</v>
      </c>
      <c r="B19" t="s">
        <v>8</v>
      </c>
      <c r="C19" s="4">
        <v>-20</v>
      </c>
      <c r="D19" t="s">
        <v>9</v>
      </c>
      <c r="E19" t="s">
        <v>39</v>
      </c>
      <c r="F19" t="s">
        <v>40</v>
      </c>
      <c r="G19" s="42">
        <v>40157</v>
      </c>
    </row>
    <row r="20" spans="1:7" outlineLevel="2">
      <c r="A20" t="s">
        <v>7</v>
      </c>
      <c r="B20" t="s">
        <v>8</v>
      </c>
      <c r="C20" s="4">
        <v>250</v>
      </c>
      <c r="D20" t="s">
        <v>9</v>
      </c>
      <c r="E20" t="s">
        <v>41</v>
      </c>
      <c r="F20" t="s">
        <v>17</v>
      </c>
      <c r="G20" s="42">
        <v>40050</v>
      </c>
    </row>
    <row r="21" spans="1:7" outlineLevel="2">
      <c r="A21" t="s">
        <v>7</v>
      </c>
      <c r="B21" t="s">
        <v>8</v>
      </c>
      <c r="C21" s="4">
        <v>7175</v>
      </c>
      <c r="D21" t="s">
        <v>9</v>
      </c>
      <c r="E21" t="s">
        <v>42</v>
      </c>
      <c r="F21" t="s">
        <v>43</v>
      </c>
      <c r="G21" s="42">
        <v>40056</v>
      </c>
    </row>
    <row r="22" spans="1:7" outlineLevel="2">
      <c r="A22" t="s">
        <v>7</v>
      </c>
      <c r="B22" t="s">
        <v>8</v>
      </c>
      <c r="C22" s="4">
        <v>7175</v>
      </c>
      <c r="D22" t="s">
        <v>9</v>
      </c>
      <c r="E22" t="s">
        <v>44</v>
      </c>
      <c r="F22" t="s">
        <v>45</v>
      </c>
      <c r="G22" s="42">
        <v>40056</v>
      </c>
    </row>
    <row r="23" spans="1:7" outlineLevel="2">
      <c r="A23" t="s">
        <v>7</v>
      </c>
      <c r="B23" t="s">
        <v>8</v>
      </c>
      <c r="C23" s="4">
        <v>1250</v>
      </c>
      <c r="D23" t="s">
        <v>9</v>
      </c>
      <c r="E23" t="s">
        <v>46</v>
      </c>
      <c r="F23" t="s">
        <v>47</v>
      </c>
      <c r="G23" s="42">
        <v>40057</v>
      </c>
    </row>
    <row r="24" spans="1:7" outlineLevel="2">
      <c r="A24" t="s">
        <v>7</v>
      </c>
      <c r="B24" t="s">
        <v>8</v>
      </c>
      <c r="C24" s="4">
        <v>8750</v>
      </c>
      <c r="D24" t="s">
        <v>9</v>
      </c>
      <c r="E24" t="s">
        <v>48</v>
      </c>
      <c r="F24" t="s">
        <v>47</v>
      </c>
      <c r="G24" s="42">
        <v>40065</v>
      </c>
    </row>
    <row r="25" spans="1:7" outlineLevel="2">
      <c r="A25" t="s">
        <v>7</v>
      </c>
      <c r="B25" t="s">
        <v>8</v>
      </c>
      <c r="C25" s="4">
        <v>250</v>
      </c>
      <c r="D25" t="s">
        <v>9</v>
      </c>
      <c r="E25" t="s">
        <v>48</v>
      </c>
      <c r="F25" t="s">
        <v>17</v>
      </c>
      <c r="G25" s="42">
        <v>40065</v>
      </c>
    </row>
    <row r="26" spans="1:7" outlineLevel="2">
      <c r="A26" t="s">
        <v>7</v>
      </c>
      <c r="B26" t="s">
        <v>8</v>
      </c>
      <c r="C26" s="4">
        <v>-99577.5</v>
      </c>
      <c r="D26" t="s">
        <v>9</v>
      </c>
      <c r="E26" t="s">
        <v>49</v>
      </c>
      <c r="F26" t="s">
        <v>50</v>
      </c>
      <c r="G26" s="42">
        <v>40094</v>
      </c>
    </row>
    <row r="27" spans="1:7" outlineLevel="2">
      <c r="A27" t="s">
        <v>7</v>
      </c>
      <c r="B27" t="s">
        <v>8</v>
      </c>
      <c r="C27" s="4">
        <v>-1250</v>
      </c>
      <c r="D27" t="s">
        <v>9</v>
      </c>
      <c r="E27" t="s">
        <v>51</v>
      </c>
      <c r="F27" t="s">
        <v>52</v>
      </c>
      <c r="G27" s="42">
        <v>40094</v>
      </c>
    </row>
    <row r="28" spans="1:7" outlineLevel="2">
      <c r="A28" t="s">
        <v>7</v>
      </c>
      <c r="B28" t="s">
        <v>8</v>
      </c>
      <c r="C28" s="4">
        <v>19370</v>
      </c>
      <c r="D28" t="s">
        <v>9</v>
      </c>
      <c r="E28" t="s">
        <v>53</v>
      </c>
      <c r="F28" t="s">
        <v>47</v>
      </c>
      <c r="G28" s="42">
        <v>40094</v>
      </c>
    </row>
    <row r="29" spans="1:7" outlineLevel="2">
      <c r="A29" t="s">
        <v>7</v>
      </c>
      <c r="B29" t="s">
        <v>8</v>
      </c>
      <c r="C29" s="4">
        <v>13500</v>
      </c>
      <c r="D29" t="s">
        <v>9</v>
      </c>
      <c r="E29" t="s">
        <v>54</v>
      </c>
      <c r="F29" t="s">
        <v>55</v>
      </c>
      <c r="G29" s="42">
        <v>39903</v>
      </c>
    </row>
    <row r="30" spans="1:7" outlineLevel="2">
      <c r="A30" t="s">
        <v>7</v>
      </c>
      <c r="B30" t="s">
        <v>8</v>
      </c>
      <c r="C30" s="4">
        <v>300</v>
      </c>
      <c r="D30" t="s">
        <v>9</v>
      </c>
      <c r="E30" t="s">
        <v>54</v>
      </c>
      <c r="F30" t="s">
        <v>56</v>
      </c>
      <c r="G30" s="42">
        <v>39903</v>
      </c>
    </row>
    <row r="31" spans="1:7" outlineLevel="2">
      <c r="A31" t="s">
        <v>7</v>
      </c>
      <c r="B31" t="s">
        <v>8</v>
      </c>
      <c r="C31" s="4">
        <v>500</v>
      </c>
      <c r="D31" t="s">
        <v>9</v>
      </c>
      <c r="E31" t="s">
        <v>54</v>
      </c>
      <c r="F31" t="s">
        <v>17</v>
      </c>
      <c r="G31" s="42">
        <v>39903</v>
      </c>
    </row>
    <row r="32" spans="1:7" outlineLevel="2">
      <c r="A32" t="s">
        <v>7</v>
      </c>
      <c r="B32" t="s">
        <v>8</v>
      </c>
      <c r="C32" s="4">
        <v>-358</v>
      </c>
      <c r="D32" t="s">
        <v>9</v>
      </c>
      <c r="E32" t="s">
        <v>57</v>
      </c>
      <c r="F32" t="s">
        <v>58</v>
      </c>
      <c r="G32" s="42">
        <v>39909</v>
      </c>
    </row>
    <row r="33" spans="1:7" outlineLevel="2">
      <c r="A33" t="s">
        <v>7</v>
      </c>
      <c r="B33" t="s">
        <v>8</v>
      </c>
      <c r="C33" s="4">
        <v>-108</v>
      </c>
      <c r="D33" t="s">
        <v>9</v>
      </c>
      <c r="E33" t="s">
        <v>59</v>
      </c>
      <c r="F33" t="s">
        <v>60</v>
      </c>
      <c r="G33" s="42">
        <v>39931</v>
      </c>
    </row>
    <row r="34" spans="1:7" outlineLevel="2">
      <c r="A34" t="s">
        <v>7</v>
      </c>
      <c r="B34" t="s">
        <v>8</v>
      </c>
      <c r="C34" s="4">
        <v>-15000</v>
      </c>
      <c r="D34" t="s">
        <v>9</v>
      </c>
      <c r="E34" t="s">
        <v>61</v>
      </c>
      <c r="F34" t="s">
        <v>62</v>
      </c>
      <c r="G34" s="42">
        <v>39931</v>
      </c>
    </row>
    <row r="35" spans="1:7" outlineLevel="2">
      <c r="A35" t="s">
        <v>7</v>
      </c>
      <c r="B35" t="s">
        <v>8</v>
      </c>
      <c r="C35" s="4">
        <v>-5000</v>
      </c>
      <c r="D35" t="s">
        <v>9</v>
      </c>
      <c r="E35" t="s">
        <v>63</v>
      </c>
      <c r="F35" t="s">
        <v>64</v>
      </c>
      <c r="G35" s="42">
        <v>39933</v>
      </c>
    </row>
    <row r="36" spans="1:7" outlineLevel="2">
      <c r="A36" t="s">
        <v>7</v>
      </c>
      <c r="B36" t="s">
        <v>8</v>
      </c>
      <c r="C36" s="4">
        <v>1500</v>
      </c>
      <c r="D36" t="s">
        <v>9</v>
      </c>
      <c r="E36" t="s">
        <v>63</v>
      </c>
      <c r="F36" t="s">
        <v>17</v>
      </c>
      <c r="G36" s="42">
        <v>39933</v>
      </c>
    </row>
    <row r="37" spans="1:7" outlineLevel="2">
      <c r="A37" t="s">
        <v>7</v>
      </c>
      <c r="B37" t="s">
        <v>8</v>
      </c>
      <c r="C37" s="4">
        <v>-109</v>
      </c>
      <c r="D37" t="s">
        <v>9</v>
      </c>
      <c r="E37" t="s">
        <v>63</v>
      </c>
      <c r="F37" t="s">
        <v>40</v>
      </c>
      <c r="G37" s="42">
        <v>39933</v>
      </c>
    </row>
    <row r="38" spans="1:7" outlineLevel="2">
      <c r="A38" t="s">
        <v>7</v>
      </c>
      <c r="B38" t="s">
        <v>8</v>
      </c>
      <c r="C38" s="4">
        <v>1700</v>
      </c>
      <c r="D38" t="s">
        <v>9</v>
      </c>
      <c r="E38" t="s">
        <v>53</v>
      </c>
      <c r="F38" t="s">
        <v>19</v>
      </c>
      <c r="G38" s="42">
        <v>40094</v>
      </c>
    </row>
    <row r="39" spans="1:7" outlineLevel="2">
      <c r="A39" t="s">
        <v>7</v>
      </c>
      <c r="B39" t="s">
        <v>8</v>
      </c>
      <c r="C39" s="4">
        <v>1120</v>
      </c>
      <c r="D39" t="s">
        <v>9</v>
      </c>
      <c r="E39" t="s">
        <v>65</v>
      </c>
      <c r="F39" t="s">
        <v>47</v>
      </c>
      <c r="G39" s="42">
        <v>40095</v>
      </c>
    </row>
    <row r="40" spans="1:7" outlineLevel="2">
      <c r="A40" t="s">
        <v>7</v>
      </c>
      <c r="B40" t="s">
        <v>8</v>
      </c>
      <c r="C40" s="4">
        <v>-104</v>
      </c>
      <c r="D40" t="s">
        <v>9</v>
      </c>
      <c r="E40" t="s">
        <v>65</v>
      </c>
      <c r="F40" t="s">
        <v>66</v>
      </c>
      <c r="G40" s="42">
        <v>40095</v>
      </c>
    </row>
    <row r="41" spans="1:7" outlineLevel="2">
      <c r="A41" t="s">
        <v>7</v>
      </c>
      <c r="B41" t="s">
        <v>8</v>
      </c>
      <c r="C41" s="4">
        <v>-259</v>
      </c>
      <c r="D41" t="s">
        <v>9</v>
      </c>
      <c r="E41" t="s">
        <v>67</v>
      </c>
      <c r="F41" t="s">
        <v>68</v>
      </c>
      <c r="G41" s="42">
        <v>40102</v>
      </c>
    </row>
    <row r="42" spans="1:7" outlineLevel="2">
      <c r="A42" t="s">
        <v>7</v>
      </c>
      <c r="B42" t="s">
        <v>8</v>
      </c>
      <c r="C42" s="4">
        <v>-36.74</v>
      </c>
      <c r="D42" t="s">
        <v>9</v>
      </c>
      <c r="E42" t="s">
        <v>69</v>
      </c>
      <c r="F42" t="s">
        <v>70</v>
      </c>
      <c r="G42" s="42">
        <v>40100</v>
      </c>
    </row>
    <row r="43" spans="1:7" outlineLevel="2">
      <c r="A43" t="s">
        <v>7</v>
      </c>
      <c r="B43" t="s">
        <v>8</v>
      </c>
      <c r="C43" s="4">
        <v>-108</v>
      </c>
      <c r="D43" t="s">
        <v>9</v>
      </c>
      <c r="E43" t="s">
        <v>71</v>
      </c>
      <c r="F43" t="s">
        <v>72</v>
      </c>
      <c r="G43" s="42">
        <v>40117</v>
      </c>
    </row>
    <row r="44" spans="1:7" outlineLevel="2">
      <c r="A44" t="s">
        <v>7</v>
      </c>
      <c r="B44" t="s">
        <v>8</v>
      </c>
      <c r="C44" s="4">
        <v>-2124.08</v>
      </c>
      <c r="D44" t="s">
        <v>9</v>
      </c>
      <c r="E44" t="s">
        <v>73</v>
      </c>
      <c r="F44" t="s">
        <v>74</v>
      </c>
      <c r="G44" s="42">
        <v>40119</v>
      </c>
    </row>
    <row r="45" spans="1:7" outlineLevel="2">
      <c r="A45" t="s">
        <v>7</v>
      </c>
      <c r="B45" t="s">
        <v>8</v>
      </c>
      <c r="C45" s="4">
        <v>750</v>
      </c>
      <c r="D45" t="s">
        <v>9</v>
      </c>
      <c r="E45" t="s">
        <v>75</v>
      </c>
      <c r="F45" t="s">
        <v>47</v>
      </c>
      <c r="G45" s="42">
        <v>40123</v>
      </c>
    </row>
    <row r="46" spans="1:7" outlineLevel="2">
      <c r="A46" t="s">
        <v>7</v>
      </c>
      <c r="B46" t="s">
        <v>8</v>
      </c>
      <c r="C46" s="4">
        <v>-420</v>
      </c>
      <c r="D46" t="s">
        <v>9</v>
      </c>
      <c r="E46" t="s">
        <v>76</v>
      </c>
      <c r="F46" t="s">
        <v>77</v>
      </c>
      <c r="G46" s="42">
        <v>39994</v>
      </c>
    </row>
    <row r="47" spans="1:7" outlineLevel="2">
      <c r="A47" t="s">
        <v>7</v>
      </c>
      <c r="B47" t="s">
        <v>8</v>
      </c>
      <c r="C47" s="4">
        <v>-5886</v>
      </c>
      <c r="D47" t="s">
        <v>9</v>
      </c>
      <c r="E47" t="s">
        <v>78</v>
      </c>
      <c r="F47" t="s">
        <v>79</v>
      </c>
      <c r="G47" s="42">
        <v>39994</v>
      </c>
    </row>
    <row r="48" spans="1:7" outlineLevel="2">
      <c r="A48" t="s">
        <v>7</v>
      </c>
      <c r="B48" t="s">
        <v>8</v>
      </c>
      <c r="C48" s="4">
        <v>500</v>
      </c>
      <c r="D48" t="s">
        <v>9</v>
      </c>
      <c r="E48" t="s">
        <v>80</v>
      </c>
      <c r="F48" t="s">
        <v>17</v>
      </c>
      <c r="G48" s="42">
        <v>40007</v>
      </c>
    </row>
    <row r="49" spans="1:7" outlineLevel="2">
      <c r="A49" t="s">
        <v>7</v>
      </c>
      <c r="B49" t="s">
        <v>8</v>
      </c>
      <c r="C49" s="4">
        <v>-104</v>
      </c>
      <c r="D49" t="s">
        <v>9</v>
      </c>
      <c r="E49" t="s">
        <v>80</v>
      </c>
      <c r="F49" t="s">
        <v>40</v>
      </c>
      <c r="G49" s="42">
        <v>40007</v>
      </c>
    </row>
    <row r="50" spans="1:7" outlineLevel="2">
      <c r="A50" t="s">
        <v>7</v>
      </c>
      <c r="B50" t="s">
        <v>8</v>
      </c>
      <c r="C50" s="4">
        <v>201.20000000000002</v>
      </c>
      <c r="D50" t="s">
        <v>9</v>
      </c>
      <c r="E50" t="s">
        <v>81</v>
      </c>
      <c r="F50" t="s">
        <v>82</v>
      </c>
      <c r="G50" s="42">
        <v>40025</v>
      </c>
    </row>
    <row r="51" spans="1:7" outlineLevel="2">
      <c r="A51" t="s">
        <v>7</v>
      </c>
      <c r="B51" t="s">
        <v>8</v>
      </c>
      <c r="C51" s="4">
        <v>250</v>
      </c>
      <c r="D51" t="s">
        <v>9</v>
      </c>
      <c r="E51" t="s">
        <v>83</v>
      </c>
      <c r="F51" t="s">
        <v>17</v>
      </c>
      <c r="G51" s="42">
        <v>40032</v>
      </c>
    </row>
    <row r="52" spans="1:7" outlineLevel="2">
      <c r="A52" t="s">
        <v>7</v>
      </c>
      <c r="B52" t="s">
        <v>8</v>
      </c>
      <c r="C52" s="4">
        <v>250</v>
      </c>
      <c r="D52" t="s">
        <v>9</v>
      </c>
      <c r="E52" t="s">
        <v>53</v>
      </c>
      <c r="F52" t="s">
        <v>17</v>
      </c>
      <c r="G52" s="42">
        <v>40094</v>
      </c>
    </row>
    <row r="53" spans="1:7" outlineLevel="2">
      <c r="A53" t="s">
        <v>7</v>
      </c>
      <c r="B53" t="s">
        <v>8</v>
      </c>
      <c r="C53" s="4">
        <v>13727.5</v>
      </c>
      <c r="D53" t="s">
        <v>9</v>
      </c>
      <c r="E53" t="s">
        <v>84</v>
      </c>
      <c r="F53" t="s">
        <v>85</v>
      </c>
      <c r="G53" s="42">
        <v>40127</v>
      </c>
    </row>
    <row r="54" spans="1:7" outlineLevel="2">
      <c r="A54" t="s">
        <v>7</v>
      </c>
      <c r="B54" t="s">
        <v>8</v>
      </c>
      <c r="C54" s="4">
        <v>1450</v>
      </c>
      <c r="D54" t="s">
        <v>9</v>
      </c>
      <c r="E54" t="s">
        <v>86</v>
      </c>
      <c r="F54" t="s">
        <v>19</v>
      </c>
      <c r="G54" s="42">
        <v>40129</v>
      </c>
    </row>
    <row r="55" spans="1:7" outlineLevel="2">
      <c r="A55" t="s">
        <v>7</v>
      </c>
      <c r="B55" t="s">
        <v>8</v>
      </c>
      <c r="C55" s="4">
        <v>-632</v>
      </c>
      <c r="D55" t="s">
        <v>9</v>
      </c>
      <c r="E55" t="s">
        <v>87</v>
      </c>
      <c r="F55" t="s">
        <v>88</v>
      </c>
      <c r="G55" s="42">
        <v>39890</v>
      </c>
    </row>
    <row r="56" spans="1:7" outlineLevel="2">
      <c r="A56" t="s">
        <v>7</v>
      </c>
      <c r="B56" t="s">
        <v>8</v>
      </c>
      <c r="C56" s="4">
        <v>-1278</v>
      </c>
      <c r="D56" t="s">
        <v>9</v>
      </c>
      <c r="E56" t="s">
        <v>89</v>
      </c>
      <c r="F56" t="s">
        <v>90</v>
      </c>
      <c r="G56" s="42">
        <v>39890</v>
      </c>
    </row>
    <row r="57" spans="1:7" outlineLevel="2">
      <c r="A57" t="s">
        <v>7</v>
      </c>
      <c r="B57" t="s">
        <v>8</v>
      </c>
      <c r="C57" s="4">
        <v>-700</v>
      </c>
      <c r="D57" t="s">
        <v>9</v>
      </c>
      <c r="E57" t="s">
        <v>91</v>
      </c>
      <c r="F57" t="s">
        <v>23</v>
      </c>
      <c r="G57" s="42">
        <v>39890</v>
      </c>
    </row>
    <row r="58" spans="1:7" outlineLevel="2">
      <c r="A58" t="s">
        <v>7</v>
      </c>
      <c r="B58" t="s">
        <v>8</v>
      </c>
      <c r="C58" s="4">
        <v>-1290</v>
      </c>
      <c r="D58" t="s">
        <v>9</v>
      </c>
      <c r="E58" t="s">
        <v>92</v>
      </c>
      <c r="F58" t="s">
        <v>93</v>
      </c>
      <c r="G58" s="42">
        <v>39903</v>
      </c>
    </row>
    <row r="59" spans="1:7" outlineLevel="2">
      <c r="A59" t="s">
        <v>7</v>
      </c>
      <c r="B59" t="s">
        <v>8</v>
      </c>
      <c r="C59" s="4">
        <v>5000</v>
      </c>
      <c r="D59" t="s">
        <v>9</v>
      </c>
      <c r="E59" t="s">
        <v>63</v>
      </c>
      <c r="F59" t="s">
        <v>64</v>
      </c>
      <c r="G59" s="42">
        <v>39933</v>
      </c>
    </row>
    <row r="60" spans="1:7" outlineLevel="2">
      <c r="A60" t="s">
        <v>7</v>
      </c>
      <c r="B60" t="s">
        <v>8</v>
      </c>
      <c r="C60" s="4">
        <v>5000</v>
      </c>
      <c r="D60" t="s">
        <v>9</v>
      </c>
      <c r="E60" t="s">
        <v>63</v>
      </c>
      <c r="F60" t="s">
        <v>64</v>
      </c>
      <c r="G60" s="42">
        <v>39933</v>
      </c>
    </row>
    <row r="61" spans="1:7" outlineLevel="2">
      <c r="A61" t="s">
        <v>7</v>
      </c>
      <c r="B61" t="s">
        <v>8</v>
      </c>
      <c r="C61" s="4">
        <v>300</v>
      </c>
      <c r="D61" t="s">
        <v>9</v>
      </c>
      <c r="E61" t="s">
        <v>63</v>
      </c>
      <c r="F61" t="s">
        <v>56</v>
      </c>
      <c r="G61" s="42">
        <v>39933</v>
      </c>
    </row>
    <row r="62" spans="1:7" outlineLevel="2">
      <c r="A62" t="s">
        <v>7</v>
      </c>
      <c r="B62" t="s">
        <v>8</v>
      </c>
      <c r="C62" s="4">
        <v>500</v>
      </c>
      <c r="D62" t="s">
        <v>9</v>
      </c>
      <c r="E62" t="s">
        <v>94</v>
      </c>
      <c r="F62" t="s">
        <v>17</v>
      </c>
      <c r="G62" s="42">
        <v>39946</v>
      </c>
    </row>
    <row r="63" spans="1:7" outlineLevel="2">
      <c r="A63" t="s">
        <v>7</v>
      </c>
      <c r="B63" t="s">
        <v>8</v>
      </c>
      <c r="C63" s="4">
        <v>7175</v>
      </c>
      <c r="D63" t="s">
        <v>9</v>
      </c>
      <c r="E63" t="s">
        <v>95</v>
      </c>
      <c r="F63" t="s">
        <v>96</v>
      </c>
      <c r="G63" s="42">
        <v>39953</v>
      </c>
    </row>
    <row r="64" spans="1:7" outlineLevel="2">
      <c r="A64" t="s">
        <v>7</v>
      </c>
      <c r="B64" t="s">
        <v>8</v>
      </c>
      <c r="C64" s="4">
        <v>46561.47</v>
      </c>
      <c r="D64" t="s">
        <v>9</v>
      </c>
      <c r="E64" t="s">
        <v>97</v>
      </c>
      <c r="F64" t="s">
        <v>9</v>
      </c>
      <c r="G64" s="42">
        <v>39814</v>
      </c>
    </row>
    <row r="65" spans="1:7" outlineLevel="2">
      <c r="A65" t="s">
        <v>7</v>
      </c>
      <c r="B65" t="s">
        <v>8</v>
      </c>
      <c r="C65" s="4">
        <v>-3200</v>
      </c>
      <c r="D65" t="s">
        <v>9</v>
      </c>
      <c r="E65" t="s">
        <v>98</v>
      </c>
      <c r="F65" t="s">
        <v>99</v>
      </c>
      <c r="G65" s="42">
        <v>39888</v>
      </c>
    </row>
    <row r="66" spans="1:7" outlineLevel="2">
      <c r="A66" t="s">
        <v>7</v>
      </c>
      <c r="B66" t="s">
        <v>8</v>
      </c>
      <c r="C66" s="4">
        <v>-3200</v>
      </c>
      <c r="D66" t="s">
        <v>9</v>
      </c>
      <c r="E66" t="s">
        <v>100</v>
      </c>
      <c r="F66" t="s">
        <v>101</v>
      </c>
      <c r="G66" s="42">
        <v>39888</v>
      </c>
    </row>
    <row r="67" spans="1:7" outlineLevel="2">
      <c r="A67" t="s">
        <v>7</v>
      </c>
      <c r="B67" t="s">
        <v>8</v>
      </c>
      <c r="C67" s="4">
        <v>17250</v>
      </c>
      <c r="D67" t="s">
        <v>9</v>
      </c>
      <c r="E67" t="s">
        <v>102</v>
      </c>
      <c r="F67" t="s">
        <v>17</v>
      </c>
      <c r="G67" s="42">
        <v>39843</v>
      </c>
    </row>
    <row r="68" spans="1:7" outlineLevel="2">
      <c r="A68" t="s">
        <v>7</v>
      </c>
      <c r="B68" t="s">
        <v>8</v>
      </c>
      <c r="C68" s="4">
        <v>-17200</v>
      </c>
      <c r="D68" t="s">
        <v>9</v>
      </c>
      <c r="E68" t="s">
        <v>102</v>
      </c>
      <c r="F68" t="s">
        <v>17</v>
      </c>
      <c r="G68" s="42">
        <v>39843</v>
      </c>
    </row>
    <row r="69" spans="1:7" outlineLevel="2">
      <c r="A69" t="s">
        <v>7</v>
      </c>
      <c r="B69" t="s">
        <v>8</v>
      </c>
      <c r="C69" s="4">
        <v>26000</v>
      </c>
      <c r="D69" t="s">
        <v>9</v>
      </c>
      <c r="E69" t="s">
        <v>103</v>
      </c>
      <c r="F69" t="s">
        <v>55</v>
      </c>
      <c r="G69" s="42">
        <v>39884</v>
      </c>
    </row>
    <row r="70" spans="1:7" outlineLevel="2">
      <c r="A70" t="s">
        <v>7</v>
      </c>
      <c r="B70" t="s">
        <v>8</v>
      </c>
      <c r="C70" s="4">
        <v>900</v>
      </c>
      <c r="D70" t="s">
        <v>9</v>
      </c>
      <c r="E70" t="s">
        <v>103</v>
      </c>
      <c r="F70" t="s">
        <v>104</v>
      </c>
      <c r="G70" s="42">
        <v>39884</v>
      </c>
    </row>
    <row r="71" spans="1:7" outlineLevel="2">
      <c r="A71" t="s">
        <v>7</v>
      </c>
      <c r="B71" t="s">
        <v>8</v>
      </c>
      <c r="C71" s="4">
        <v>1000</v>
      </c>
      <c r="D71" t="s">
        <v>9</v>
      </c>
      <c r="E71" t="s">
        <v>103</v>
      </c>
      <c r="F71" t="s">
        <v>17</v>
      </c>
      <c r="G71" s="42">
        <v>39884</v>
      </c>
    </row>
    <row r="72" spans="1:7" outlineLevel="2">
      <c r="A72" t="s">
        <v>7</v>
      </c>
      <c r="B72" t="s">
        <v>8</v>
      </c>
      <c r="C72" s="4">
        <v>-3027.86</v>
      </c>
      <c r="D72" t="s">
        <v>9</v>
      </c>
      <c r="E72" t="s">
        <v>105</v>
      </c>
      <c r="F72" t="s">
        <v>15</v>
      </c>
      <c r="G72" s="42">
        <v>39890</v>
      </c>
    </row>
    <row r="73" spans="1:7" outlineLevel="2">
      <c r="A73" t="s">
        <v>7</v>
      </c>
      <c r="B73" t="s">
        <v>8</v>
      </c>
      <c r="C73" s="4">
        <v>-260</v>
      </c>
      <c r="D73" t="s">
        <v>9</v>
      </c>
      <c r="E73" t="s">
        <v>106</v>
      </c>
      <c r="F73" t="s">
        <v>23</v>
      </c>
      <c r="G73" s="42">
        <v>39849</v>
      </c>
    </row>
    <row r="74" spans="1:7" outlineLevel="2">
      <c r="A74" t="s">
        <v>7</v>
      </c>
      <c r="B74" t="s">
        <v>8</v>
      </c>
      <c r="C74" s="4">
        <v>-10000</v>
      </c>
      <c r="D74" t="s">
        <v>9</v>
      </c>
      <c r="E74" t="s">
        <v>107</v>
      </c>
      <c r="F74" t="s">
        <v>108</v>
      </c>
      <c r="G74" s="42">
        <v>39849</v>
      </c>
    </row>
    <row r="75" spans="1:7" outlineLevel="2">
      <c r="A75" t="s">
        <v>7</v>
      </c>
      <c r="B75" t="s">
        <v>8</v>
      </c>
      <c r="C75" s="4">
        <v>-3825</v>
      </c>
      <c r="D75" t="s">
        <v>9</v>
      </c>
      <c r="E75" t="s">
        <v>109</v>
      </c>
      <c r="F75" t="s">
        <v>110</v>
      </c>
      <c r="G75" s="42">
        <v>39853</v>
      </c>
    </row>
    <row r="76" spans="1:7" outlineLevel="2">
      <c r="A76" t="s">
        <v>7</v>
      </c>
      <c r="B76" t="s">
        <v>8</v>
      </c>
      <c r="C76" s="4">
        <v>-3533.6800000000003</v>
      </c>
      <c r="D76" t="s">
        <v>9</v>
      </c>
      <c r="E76" t="s">
        <v>111</v>
      </c>
      <c r="F76" t="s">
        <v>112</v>
      </c>
      <c r="G76" s="42">
        <v>39853</v>
      </c>
    </row>
    <row r="77" spans="1:7" outlineLevel="2">
      <c r="A77" t="s">
        <v>7</v>
      </c>
      <c r="B77" t="s">
        <v>8</v>
      </c>
      <c r="C77" s="4">
        <v>-105</v>
      </c>
      <c r="D77" t="s">
        <v>9</v>
      </c>
      <c r="E77" t="s">
        <v>102</v>
      </c>
      <c r="F77" t="s">
        <v>40</v>
      </c>
      <c r="G77" s="42">
        <v>39843</v>
      </c>
    </row>
    <row r="78" spans="1:7" outlineLevel="2">
      <c r="A78" t="s">
        <v>7</v>
      </c>
      <c r="B78" t="s">
        <v>8</v>
      </c>
      <c r="C78" s="4">
        <v>2700</v>
      </c>
      <c r="D78" t="s">
        <v>9</v>
      </c>
      <c r="E78" t="s">
        <v>102</v>
      </c>
      <c r="F78" t="s">
        <v>113</v>
      </c>
      <c r="G78" s="42">
        <v>39843</v>
      </c>
    </row>
    <row r="79" spans="1:7" outlineLevel="2">
      <c r="A79" t="s">
        <v>7</v>
      </c>
      <c r="B79" t="s">
        <v>8</v>
      </c>
      <c r="C79" s="4">
        <v>6000</v>
      </c>
      <c r="D79" t="s">
        <v>9</v>
      </c>
      <c r="E79" t="s">
        <v>102</v>
      </c>
      <c r="F79" t="s">
        <v>56</v>
      </c>
      <c r="G79" s="42">
        <v>39843</v>
      </c>
    </row>
    <row r="80" spans="1:7" outlineLevel="2">
      <c r="A80" t="s">
        <v>7</v>
      </c>
      <c r="B80" t="s">
        <v>8</v>
      </c>
      <c r="C80" s="4">
        <v>5250</v>
      </c>
      <c r="D80" t="s">
        <v>9</v>
      </c>
      <c r="E80" t="s">
        <v>102</v>
      </c>
      <c r="F80" t="s">
        <v>55</v>
      </c>
      <c r="G80" s="42">
        <v>39843</v>
      </c>
    </row>
    <row r="81" spans="1:7" outlineLevel="2">
      <c r="A81" t="s">
        <v>7</v>
      </c>
      <c r="B81" t="s">
        <v>8</v>
      </c>
      <c r="C81" s="4">
        <v>17200</v>
      </c>
      <c r="D81" t="s">
        <v>9</v>
      </c>
      <c r="E81" t="s">
        <v>102</v>
      </c>
      <c r="F81" t="s">
        <v>17</v>
      </c>
      <c r="G81" s="42">
        <v>39843</v>
      </c>
    </row>
    <row r="82" spans="1:7" outlineLevel="2">
      <c r="A82" t="s">
        <v>7</v>
      </c>
      <c r="B82" t="s">
        <v>8</v>
      </c>
      <c r="C82" s="4">
        <v>2155.8200000000002</v>
      </c>
      <c r="D82" t="s">
        <v>9</v>
      </c>
      <c r="E82" t="s">
        <v>114</v>
      </c>
      <c r="F82" t="s">
        <v>115</v>
      </c>
      <c r="G82" s="42">
        <v>39860</v>
      </c>
    </row>
    <row r="83" spans="1:7" outlineLevel="2">
      <c r="A83" t="s">
        <v>7</v>
      </c>
      <c r="B83" t="s">
        <v>8</v>
      </c>
      <c r="C83" s="4">
        <v>9900</v>
      </c>
      <c r="D83" t="s">
        <v>9</v>
      </c>
      <c r="E83" t="s">
        <v>116</v>
      </c>
      <c r="F83" t="s">
        <v>104</v>
      </c>
      <c r="G83" s="42">
        <v>39869</v>
      </c>
    </row>
    <row r="84" spans="1:7" outlineLevel="2">
      <c r="A84" t="s">
        <v>7</v>
      </c>
      <c r="B84" t="s">
        <v>8</v>
      </c>
      <c r="C84" s="4">
        <v>1200</v>
      </c>
      <c r="D84" t="s">
        <v>9</v>
      </c>
      <c r="E84" t="s">
        <v>116</v>
      </c>
      <c r="F84" t="s">
        <v>56</v>
      </c>
      <c r="G84" s="42">
        <v>39869</v>
      </c>
    </row>
    <row r="85" spans="1:7" outlineLevel="2">
      <c r="A85" t="s">
        <v>7</v>
      </c>
      <c r="B85" t="s">
        <v>8</v>
      </c>
      <c r="C85" s="4">
        <v>2500</v>
      </c>
      <c r="D85" t="s">
        <v>9</v>
      </c>
      <c r="E85" t="s">
        <v>116</v>
      </c>
      <c r="F85" t="s">
        <v>55</v>
      </c>
      <c r="G85" s="42">
        <v>39869</v>
      </c>
    </row>
    <row r="86" spans="1:7" outlineLevel="2">
      <c r="A86" t="s">
        <v>7</v>
      </c>
      <c r="B86" t="s">
        <v>8</v>
      </c>
      <c r="C86" s="4">
        <v>6000</v>
      </c>
      <c r="D86" t="s">
        <v>9</v>
      </c>
      <c r="E86" t="s">
        <v>116</v>
      </c>
      <c r="F86" t="s">
        <v>17</v>
      </c>
      <c r="G86" s="42">
        <v>39869</v>
      </c>
    </row>
    <row r="87" spans="1:7" outlineLevel="2">
      <c r="A87" t="s">
        <v>7</v>
      </c>
      <c r="B87" t="s">
        <v>8</v>
      </c>
      <c r="C87" s="4">
        <v>-3678</v>
      </c>
      <c r="D87" t="s">
        <v>117</v>
      </c>
      <c r="E87" t="s">
        <v>97</v>
      </c>
      <c r="F87" t="s">
        <v>9</v>
      </c>
      <c r="G87" s="42">
        <v>39814</v>
      </c>
    </row>
    <row r="88" spans="1:7" outlineLevel="2">
      <c r="A88" t="s">
        <v>7</v>
      </c>
      <c r="B88" t="s">
        <v>8</v>
      </c>
      <c r="C88" s="4">
        <v>-2753</v>
      </c>
      <c r="D88" t="s">
        <v>118</v>
      </c>
      <c r="E88" t="s">
        <v>97</v>
      </c>
      <c r="F88" t="s">
        <v>9</v>
      </c>
      <c r="G88" s="42">
        <v>39814</v>
      </c>
    </row>
    <row r="89" spans="1:7" outlineLevel="2">
      <c r="A89" t="s">
        <v>7</v>
      </c>
      <c r="B89" t="s">
        <v>8</v>
      </c>
      <c r="C89" s="4">
        <v>4000</v>
      </c>
      <c r="D89" t="s">
        <v>119</v>
      </c>
      <c r="E89" t="s">
        <v>97</v>
      </c>
      <c r="F89" t="s">
        <v>9</v>
      </c>
      <c r="G89" s="42">
        <v>39814</v>
      </c>
    </row>
    <row r="90" spans="1:7" outlineLevel="2">
      <c r="A90" t="s">
        <v>7</v>
      </c>
      <c r="B90" t="s">
        <v>8</v>
      </c>
      <c r="C90" s="4">
        <v>-3490.25</v>
      </c>
      <c r="D90" t="s">
        <v>120</v>
      </c>
      <c r="E90" t="s">
        <v>97</v>
      </c>
      <c r="F90" t="s">
        <v>9</v>
      </c>
      <c r="G90" s="42">
        <v>39814</v>
      </c>
    </row>
    <row r="91" spans="1:7" outlineLevel="2">
      <c r="A91" t="s">
        <v>7</v>
      </c>
      <c r="B91" t="s">
        <v>8</v>
      </c>
      <c r="C91" s="4">
        <v>7175</v>
      </c>
      <c r="D91" t="s">
        <v>9</v>
      </c>
      <c r="E91" t="s">
        <v>121</v>
      </c>
      <c r="F91" t="s">
        <v>122</v>
      </c>
      <c r="G91" s="42">
        <v>39953</v>
      </c>
    </row>
    <row r="92" spans="1:7" outlineLevel="2">
      <c r="A92" t="s">
        <v>7</v>
      </c>
      <c r="B92" t="s">
        <v>8</v>
      </c>
      <c r="C92" s="4">
        <v>-11265</v>
      </c>
      <c r="D92" t="s">
        <v>9</v>
      </c>
      <c r="E92" t="s">
        <v>123</v>
      </c>
      <c r="F92" t="s">
        <v>124</v>
      </c>
      <c r="G92" s="42">
        <v>39960</v>
      </c>
    </row>
    <row r="93" spans="1:7" outlineLevel="2">
      <c r="A93" t="s">
        <v>7</v>
      </c>
      <c r="B93" t="s">
        <v>8</v>
      </c>
      <c r="C93" s="4">
        <v>-15000</v>
      </c>
      <c r="D93" t="s">
        <v>9</v>
      </c>
      <c r="E93" t="s">
        <v>125</v>
      </c>
      <c r="F93" t="s">
        <v>126</v>
      </c>
      <c r="G93" s="42">
        <v>39962</v>
      </c>
    </row>
    <row r="94" spans="1:7" outlineLevel="2">
      <c r="A94" t="s">
        <v>7</v>
      </c>
      <c r="B94" t="s">
        <v>8</v>
      </c>
      <c r="C94" s="4">
        <v>500</v>
      </c>
      <c r="D94" t="s">
        <v>9</v>
      </c>
      <c r="E94" t="s">
        <v>127</v>
      </c>
      <c r="F94" t="s">
        <v>17</v>
      </c>
      <c r="G94" s="42">
        <v>39962</v>
      </c>
    </row>
    <row r="95" spans="1:7" outlineLevel="2">
      <c r="A95" t="s">
        <v>7</v>
      </c>
      <c r="B95" t="s">
        <v>8</v>
      </c>
      <c r="C95" s="4">
        <v>1450</v>
      </c>
      <c r="D95" t="s">
        <v>9</v>
      </c>
      <c r="E95" t="s">
        <v>128</v>
      </c>
      <c r="F95" t="s">
        <v>19</v>
      </c>
      <c r="G95" s="42">
        <v>40130</v>
      </c>
    </row>
    <row r="96" spans="1:7" outlineLevel="1">
      <c r="A96" s="45" t="s">
        <v>317</v>
      </c>
      <c r="C96" s="4">
        <f>SUBTOTAL(9,C2:C95)</f>
        <v>28605.26999999999</v>
      </c>
    </row>
    <row r="97" spans="1:7" outlineLevel="2">
      <c r="A97" t="s">
        <v>129</v>
      </c>
      <c r="B97" t="s">
        <v>130</v>
      </c>
      <c r="C97" s="4">
        <v>-10000</v>
      </c>
      <c r="D97" t="s">
        <v>9</v>
      </c>
      <c r="E97" t="s">
        <v>131</v>
      </c>
      <c r="F97" t="s">
        <v>132</v>
      </c>
      <c r="G97" s="42">
        <v>39814</v>
      </c>
    </row>
    <row r="98" spans="1:7" outlineLevel="2">
      <c r="A98" t="s">
        <v>129</v>
      </c>
      <c r="B98" t="s">
        <v>130</v>
      </c>
      <c r="C98" s="4">
        <v>10000</v>
      </c>
      <c r="D98" t="s">
        <v>9</v>
      </c>
      <c r="E98" t="s">
        <v>97</v>
      </c>
      <c r="F98" t="s">
        <v>9</v>
      </c>
      <c r="G98" s="42">
        <v>39814</v>
      </c>
    </row>
    <row r="99" spans="1:7" outlineLevel="1">
      <c r="A99" s="2" t="s">
        <v>318</v>
      </c>
      <c r="C99" s="4">
        <f>SUBTOTAL(9,C97:C98)</f>
        <v>0</v>
      </c>
    </row>
    <row r="100" spans="1:7" outlineLevel="2">
      <c r="A100" t="s">
        <v>133</v>
      </c>
      <c r="B100" t="s">
        <v>134</v>
      </c>
      <c r="C100" s="4">
        <v>-179812.42</v>
      </c>
      <c r="D100" t="s">
        <v>9</v>
      </c>
      <c r="E100" t="s">
        <v>97</v>
      </c>
      <c r="F100" t="s">
        <v>9</v>
      </c>
      <c r="G100" s="42">
        <v>39814</v>
      </c>
    </row>
    <row r="101" spans="1:7" outlineLevel="2">
      <c r="A101" t="s">
        <v>133</v>
      </c>
      <c r="B101" t="s">
        <v>134</v>
      </c>
      <c r="C101" s="4">
        <v>121</v>
      </c>
      <c r="D101" t="s">
        <v>135</v>
      </c>
      <c r="E101" t="s">
        <v>97</v>
      </c>
      <c r="F101" t="s">
        <v>9</v>
      </c>
      <c r="G101" s="42">
        <v>39814</v>
      </c>
    </row>
    <row r="102" spans="1:7" outlineLevel="2">
      <c r="A102" t="s">
        <v>133</v>
      </c>
      <c r="B102" t="s">
        <v>134</v>
      </c>
      <c r="C102" s="4">
        <v>-11693.77</v>
      </c>
      <c r="D102" t="s">
        <v>136</v>
      </c>
      <c r="E102" t="s">
        <v>97</v>
      </c>
      <c r="F102" t="s">
        <v>9</v>
      </c>
      <c r="G102" s="42">
        <v>39814</v>
      </c>
    </row>
    <row r="103" spans="1:7" outlineLevel="2">
      <c r="A103" t="s">
        <v>133</v>
      </c>
      <c r="B103" t="s">
        <v>134</v>
      </c>
      <c r="C103" s="4">
        <v>27505</v>
      </c>
      <c r="D103" t="s">
        <v>137</v>
      </c>
      <c r="E103" t="s">
        <v>97</v>
      </c>
      <c r="F103" t="s">
        <v>9</v>
      </c>
      <c r="G103" s="42">
        <v>39814</v>
      </c>
    </row>
    <row r="104" spans="1:7" outlineLevel="2">
      <c r="A104" t="s">
        <v>133</v>
      </c>
      <c r="B104" t="s">
        <v>134</v>
      </c>
      <c r="C104" s="4">
        <v>29984.34</v>
      </c>
      <c r="D104" t="s">
        <v>118</v>
      </c>
      <c r="E104" t="s">
        <v>97</v>
      </c>
      <c r="F104" t="s">
        <v>9</v>
      </c>
      <c r="G104" s="42">
        <v>39814</v>
      </c>
    </row>
    <row r="105" spans="1:7" outlineLevel="2">
      <c r="A105" t="s">
        <v>133</v>
      </c>
      <c r="B105" t="s">
        <v>134</v>
      </c>
      <c r="C105" s="4">
        <v>23852.49</v>
      </c>
      <c r="D105" t="s">
        <v>138</v>
      </c>
      <c r="E105" t="s">
        <v>97</v>
      </c>
      <c r="F105" t="s">
        <v>9</v>
      </c>
      <c r="G105" s="42">
        <v>39814</v>
      </c>
    </row>
    <row r="106" spans="1:7" outlineLevel="2">
      <c r="A106" t="s">
        <v>133</v>
      </c>
      <c r="B106" t="s">
        <v>134</v>
      </c>
      <c r="C106" s="4">
        <v>3880</v>
      </c>
      <c r="D106" t="s">
        <v>139</v>
      </c>
      <c r="E106" t="s">
        <v>97</v>
      </c>
      <c r="F106" t="s">
        <v>9</v>
      </c>
      <c r="G106" s="42">
        <v>39814</v>
      </c>
    </row>
    <row r="107" spans="1:7" outlineLevel="2">
      <c r="A107" t="s">
        <v>133</v>
      </c>
      <c r="B107" t="s">
        <v>134</v>
      </c>
      <c r="C107" s="4">
        <v>-9579.65</v>
      </c>
      <c r="D107" t="s">
        <v>140</v>
      </c>
      <c r="E107" t="s">
        <v>97</v>
      </c>
      <c r="F107" t="s">
        <v>9</v>
      </c>
      <c r="G107" s="42">
        <v>39814</v>
      </c>
    </row>
    <row r="108" spans="1:7" outlineLevel="2">
      <c r="A108" t="s">
        <v>133</v>
      </c>
      <c r="B108" t="s">
        <v>134</v>
      </c>
      <c r="C108" s="4">
        <v>25667.97</v>
      </c>
      <c r="D108" t="s">
        <v>117</v>
      </c>
      <c r="E108" t="s">
        <v>97</v>
      </c>
      <c r="F108" t="s">
        <v>9</v>
      </c>
      <c r="G108" s="42">
        <v>39814</v>
      </c>
    </row>
    <row r="109" spans="1:7" outlineLevel="2">
      <c r="A109" t="s">
        <v>133</v>
      </c>
      <c r="B109" t="s">
        <v>134</v>
      </c>
      <c r="C109" s="4">
        <v>6169.99</v>
      </c>
      <c r="D109" t="s">
        <v>141</v>
      </c>
      <c r="E109" t="s">
        <v>97</v>
      </c>
      <c r="F109" t="s">
        <v>9</v>
      </c>
      <c r="G109" s="42">
        <v>39814</v>
      </c>
    </row>
    <row r="110" spans="1:7" outlineLevel="2">
      <c r="A110" t="s">
        <v>133</v>
      </c>
      <c r="B110" t="s">
        <v>134</v>
      </c>
      <c r="C110" s="4">
        <v>-1328</v>
      </c>
      <c r="D110" t="s">
        <v>142</v>
      </c>
      <c r="E110" t="s">
        <v>97</v>
      </c>
      <c r="F110" t="s">
        <v>9</v>
      </c>
      <c r="G110" s="42">
        <v>39814</v>
      </c>
    </row>
    <row r="111" spans="1:7" outlineLevel="2">
      <c r="A111" t="s">
        <v>133</v>
      </c>
      <c r="B111" t="s">
        <v>134</v>
      </c>
      <c r="C111" s="4">
        <v>28643.200000000001</v>
      </c>
      <c r="D111" t="s">
        <v>143</v>
      </c>
      <c r="E111" t="s">
        <v>97</v>
      </c>
      <c r="F111" t="s">
        <v>9</v>
      </c>
      <c r="G111" s="42">
        <v>39814</v>
      </c>
    </row>
    <row r="112" spans="1:7" outlineLevel="2">
      <c r="A112" t="s">
        <v>133</v>
      </c>
      <c r="B112" t="s">
        <v>134</v>
      </c>
      <c r="C112" s="4">
        <v>1840</v>
      </c>
      <c r="D112" t="s">
        <v>144</v>
      </c>
      <c r="E112" t="s">
        <v>97</v>
      </c>
      <c r="F112" t="s">
        <v>9</v>
      </c>
      <c r="G112" s="42">
        <v>39814</v>
      </c>
    </row>
    <row r="113" spans="1:7" outlineLevel="2">
      <c r="A113" t="s">
        <v>133</v>
      </c>
      <c r="B113" t="s">
        <v>134</v>
      </c>
      <c r="C113" s="4">
        <v>7561.8600000000006</v>
      </c>
      <c r="D113" t="s">
        <v>120</v>
      </c>
      <c r="E113" t="s">
        <v>97</v>
      </c>
      <c r="F113" t="s">
        <v>9</v>
      </c>
      <c r="G113" s="42">
        <v>39814</v>
      </c>
    </row>
    <row r="114" spans="1:7" outlineLevel="2">
      <c r="A114" t="s">
        <v>133</v>
      </c>
      <c r="B114" t="s">
        <v>134</v>
      </c>
      <c r="C114" s="4">
        <v>5591.95</v>
      </c>
      <c r="D114" t="s">
        <v>119</v>
      </c>
      <c r="E114" t="s">
        <v>97</v>
      </c>
      <c r="F114" t="s">
        <v>9</v>
      </c>
      <c r="G114" s="42">
        <v>39814</v>
      </c>
    </row>
    <row r="115" spans="1:7" outlineLevel="1">
      <c r="A115" s="2" t="s">
        <v>319</v>
      </c>
      <c r="C115" s="4">
        <f>SUBTOTAL(9,C100:C114)</f>
        <v>-41596.039999999994</v>
      </c>
    </row>
    <row r="116" spans="1:7" outlineLevel="2">
      <c r="A116" t="s">
        <v>145</v>
      </c>
      <c r="B116" t="s">
        <v>146</v>
      </c>
      <c r="C116" s="4">
        <v>1047.2</v>
      </c>
      <c r="D116" t="s">
        <v>147</v>
      </c>
      <c r="E116" t="s">
        <v>148</v>
      </c>
      <c r="F116" t="s">
        <v>149</v>
      </c>
      <c r="G116" s="42">
        <v>40154</v>
      </c>
    </row>
    <row r="117" spans="1:7" outlineLevel="2">
      <c r="A117" t="s">
        <v>145</v>
      </c>
      <c r="B117" t="s">
        <v>146</v>
      </c>
      <c r="C117" s="4">
        <v>-19915.5</v>
      </c>
      <c r="D117" t="s">
        <v>9</v>
      </c>
      <c r="E117" t="s">
        <v>150</v>
      </c>
      <c r="F117" t="s">
        <v>151</v>
      </c>
      <c r="G117" s="42">
        <v>40086</v>
      </c>
    </row>
    <row r="118" spans="1:7" outlineLevel="2">
      <c r="A118" t="s">
        <v>145</v>
      </c>
      <c r="B118" t="s">
        <v>146</v>
      </c>
      <c r="C118" s="4">
        <v>8219.6200000000008</v>
      </c>
      <c r="D118" t="s">
        <v>138</v>
      </c>
      <c r="E118" t="s">
        <v>97</v>
      </c>
      <c r="F118" t="s">
        <v>9</v>
      </c>
      <c r="G118" s="42">
        <v>39814</v>
      </c>
    </row>
    <row r="119" spans="1:7" outlineLevel="2">
      <c r="A119" t="s">
        <v>145</v>
      </c>
      <c r="B119" t="s">
        <v>146</v>
      </c>
      <c r="C119" s="4">
        <v>4910</v>
      </c>
      <c r="D119" t="s">
        <v>139</v>
      </c>
      <c r="E119" t="s">
        <v>97</v>
      </c>
      <c r="F119" t="s">
        <v>9</v>
      </c>
      <c r="G119" s="42">
        <v>39814</v>
      </c>
    </row>
    <row r="120" spans="1:7" outlineLevel="2">
      <c r="A120" t="s">
        <v>145</v>
      </c>
      <c r="B120" t="s">
        <v>146</v>
      </c>
      <c r="C120" s="4">
        <v>471.34000000000003</v>
      </c>
      <c r="D120" t="s">
        <v>140</v>
      </c>
      <c r="E120" t="s">
        <v>97</v>
      </c>
      <c r="F120" t="s">
        <v>9</v>
      </c>
      <c r="G120" s="42">
        <v>39814</v>
      </c>
    </row>
    <row r="121" spans="1:7" outlineLevel="2">
      <c r="A121" t="s">
        <v>145</v>
      </c>
      <c r="B121" t="s">
        <v>146</v>
      </c>
      <c r="C121" s="4">
        <v>5569</v>
      </c>
      <c r="D121" t="s">
        <v>141</v>
      </c>
      <c r="E121" t="s">
        <v>97</v>
      </c>
      <c r="F121" t="s">
        <v>9</v>
      </c>
      <c r="G121" s="42">
        <v>39814</v>
      </c>
    </row>
    <row r="122" spans="1:7" outlineLevel="2">
      <c r="A122" t="s">
        <v>145</v>
      </c>
      <c r="B122" t="s">
        <v>146</v>
      </c>
      <c r="C122" s="4">
        <v>8339.6</v>
      </c>
      <c r="D122" t="s">
        <v>137</v>
      </c>
      <c r="E122" t="s">
        <v>97</v>
      </c>
      <c r="F122" t="s">
        <v>9</v>
      </c>
      <c r="G122" s="42">
        <v>39814</v>
      </c>
    </row>
    <row r="123" spans="1:7" outlineLevel="2">
      <c r="A123" t="s">
        <v>145</v>
      </c>
      <c r="B123" t="s">
        <v>146</v>
      </c>
      <c r="C123" s="4">
        <v>359</v>
      </c>
      <c r="D123" t="s">
        <v>142</v>
      </c>
      <c r="E123" t="s">
        <v>97</v>
      </c>
      <c r="F123" t="s">
        <v>9</v>
      </c>
      <c r="G123" s="42">
        <v>39814</v>
      </c>
    </row>
    <row r="124" spans="1:7" outlineLevel="2">
      <c r="A124" t="s">
        <v>145</v>
      </c>
      <c r="B124" t="s">
        <v>146</v>
      </c>
      <c r="C124" s="4">
        <v>5536.32</v>
      </c>
      <c r="D124" t="s">
        <v>136</v>
      </c>
      <c r="E124" t="s">
        <v>97</v>
      </c>
      <c r="F124" t="s">
        <v>9</v>
      </c>
      <c r="G124" s="42">
        <v>39814</v>
      </c>
    </row>
    <row r="125" spans="1:7" outlineLevel="2">
      <c r="A125" t="s">
        <v>145</v>
      </c>
      <c r="B125" t="s">
        <v>146</v>
      </c>
      <c r="C125" s="4">
        <v>7455.2</v>
      </c>
      <c r="D125" t="s">
        <v>143</v>
      </c>
      <c r="E125" t="s">
        <v>97</v>
      </c>
      <c r="F125" t="s">
        <v>9</v>
      </c>
      <c r="G125" s="42">
        <v>39814</v>
      </c>
    </row>
    <row r="126" spans="1:7" outlineLevel="2">
      <c r="A126" t="s">
        <v>145</v>
      </c>
      <c r="B126" t="s">
        <v>146</v>
      </c>
      <c r="C126" s="4">
        <v>-38064.26</v>
      </c>
      <c r="D126" t="s">
        <v>9</v>
      </c>
      <c r="E126" t="s">
        <v>97</v>
      </c>
      <c r="F126" t="s">
        <v>9</v>
      </c>
      <c r="G126" s="42">
        <v>39814</v>
      </c>
    </row>
    <row r="127" spans="1:7" outlineLevel="2">
      <c r="A127" t="s">
        <v>145</v>
      </c>
      <c r="B127" t="s">
        <v>146</v>
      </c>
      <c r="C127" s="4">
        <v>640</v>
      </c>
      <c r="D127" t="s">
        <v>152</v>
      </c>
      <c r="E127" t="s">
        <v>153</v>
      </c>
      <c r="F127" t="s">
        <v>99</v>
      </c>
      <c r="G127" s="42">
        <v>39888</v>
      </c>
    </row>
    <row r="128" spans="1:7" outlineLevel="2">
      <c r="A128" t="s">
        <v>145</v>
      </c>
      <c r="B128" t="s">
        <v>146</v>
      </c>
      <c r="C128" s="4">
        <v>640</v>
      </c>
      <c r="D128" t="s">
        <v>152</v>
      </c>
      <c r="E128" t="s">
        <v>154</v>
      </c>
      <c r="F128" t="s">
        <v>101</v>
      </c>
      <c r="G128" s="42">
        <v>39888</v>
      </c>
    </row>
    <row r="129" spans="1:7" outlineLevel="2">
      <c r="A129" t="s">
        <v>145</v>
      </c>
      <c r="B129" t="s">
        <v>146</v>
      </c>
      <c r="C129" s="4">
        <v>-2795.82</v>
      </c>
      <c r="D129" t="s">
        <v>9</v>
      </c>
      <c r="E129" t="s">
        <v>155</v>
      </c>
      <c r="F129" t="s">
        <v>115</v>
      </c>
      <c r="G129" s="42">
        <v>39814</v>
      </c>
    </row>
    <row r="130" spans="1:7" outlineLevel="2">
      <c r="A130" t="s">
        <v>145</v>
      </c>
      <c r="B130" t="s">
        <v>146</v>
      </c>
      <c r="C130" s="4">
        <v>580</v>
      </c>
      <c r="D130" t="s">
        <v>156</v>
      </c>
      <c r="E130" t="s">
        <v>157</v>
      </c>
      <c r="F130" t="s">
        <v>158</v>
      </c>
      <c r="G130" s="42">
        <v>39853</v>
      </c>
    </row>
    <row r="131" spans="1:7" outlineLevel="2">
      <c r="A131" t="s">
        <v>145</v>
      </c>
      <c r="B131" t="s">
        <v>146</v>
      </c>
      <c r="C131" s="4">
        <v>765</v>
      </c>
      <c r="D131" t="s">
        <v>156</v>
      </c>
      <c r="E131" t="s">
        <v>159</v>
      </c>
      <c r="F131" t="s">
        <v>110</v>
      </c>
      <c r="G131" s="42">
        <v>39853</v>
      </c>
    </row>
    <row r="132" spans="1:7" outlineLevel="2">
      <c r="A132" t="s">
        <v>145</v>
      </c>
      <c r="B132" t="s">
        <v>146</v>
      </c>
      <c r="C132" s="4">
        <v>-2625</v>
      </c>
      <c r="D132" t="s">
        <v>9</v>
      </c>
      <c r="E132" t="s">
        <v>160</v>
      </c>
      <c r="F132" t="s">
        <v>161</v>
      </c>
      <c r="G132" s="42">
        <v>39903</v>
      </c>
    </row>
    <row r="133" spans="1:7" outlineLevel="2">
      <c r="A133" t="s">
        <v>145</v>
      </c>
      <c r="B133" t="s">
        <v>146</v>
      </c>
      <c r="C133" s="4">
        <v>19915.5</v>
      </c>
      <c r="D133" t="s">
        <v>162</v>
      </c>
      <c r="E133" t="s">
        <v>163</v>
      </c>
      <c r="F133" t="s">
        <v>164</v>
      </c>
      <c r="G133" s="42">
        <v>40094</v>
      </c>
    </row>
    <row r="134" spans="1:7" outlineLevel="2">
      <c r="A134" t="s">
        <v>145</v>
      </c>
      <c r="B134" t="s">
        <v>146</v>
      </c>
      <c r="C134" s="4">
        <v>1177.2</v>
      </c>
      <c r="D134" t="s">
        <v>165</v>
      </c>
      <c r="E134" t="s">
        <v>166</v>
      </c>
      <c r="F134" t="s">
        <v>167</v>
      </c>
      <c r="G134" s="42">
        <v>39994</v>
      </c>
    </row>
    <row r="135" spans="1:7" outlineLevel="2">
      <c r="A135" t="s">
        <v>145</v>
      </c>
      <c r="B135" t="s">
        <v>146</v>
      </c>
      <c r="C135" s="4">
        <v>84</v>
      </c>
      <c r="D135" t="s">
        <v>165</v>
      </c>
      <c r="E135" t="s">
        <v>168</v>
      </c>
      <c r="F135" t="s">
        <v>169</v>
      </c>
      <c r="G135" s="42">
        <v>39994</v>
      </c>
    </row>
    <row r="136" spans="1:7" outlineLevel="2">
      <c r="A136" t="s">
        <v>145</v>
      </c>
      <c r="B136" t="s">
        <v>146</v>
      </c>
      <c r="C136" s="4">
        <v>-1261.2</v>
      </c>
      <c r="D136" t="s">
        <v>9</v>
      </c>
      <c r="E136" t="s">
        <v>170</v>
      </c>
      <c r="F136" t="s">
        <v>171</v>
      </c>
      <c r="G136" s="42">
        <v>39994</v>
      </c>
    </row>
    <row r="137" spans="1:7" outlineLevel="1">
      <c r="A137" s="2" t="s">
        <v>320</v>
      </c>
      <c r="C137" s="4">
        <f>SUBTOTAL(9,C116:C136)</f>
        <v>1047.2000000000005</v>
      </c>
    </row>
    <row r="138" spans="1:7" outlineLevel="2">
      <c r="A138" t="s">
        <v>172</v>
      </c>
      <c r="B138" t="s">
        <v>173</v>
      </c>
      <c r="C138" s="4">
        <v>-340</v>
      </c>
      <c r="D138" t="s">
        <v>147</v>
      </c>
      <c r="E138" t="s">
        <v>18</v>
      </c>
      <c r="F138" t="s">
        <v>19</v>
      </c>
      <c r="G138" s="42">
        <v>40157</v>
      </c>
    </row>
    <row r="139" spans="1:7" outlineLevel="2">
      <c r="A139" t="s">
        <v>172</v>
      </c>
      <c r="B139" t="s">
        <v>173</v>
      </c>
      <c r="C139" s="4">
        <v>-1160</v>
      </c>
      <c r="D139" t="s">
        <v>147</v>
      </c>
      <c r="E139" t="s">
        <v>24</v>
      </c>
      <c r="F139" t="s">
        <v>19</v>
      </c>
      <c r="G139" s="42">
        <v>40154</v>
      </c>
    </row>
    <row r="140" spans="1:7" outlineLevel="2">
      <c r="A140" t="s">
        <v>172</v>
      </c>
      <c r="B140" t="s">
        <v>173</v>
      </c>
      <c r="C140" s="4">
        <v>-150</v>
      </c>
      <c r="D140" t="s">
        <v>162</v>
      </c>
      <c r="E140" t="s">
        <v>75</v>
      </c>
      <c r="F140" t="s">
        <v>47</v>
      </c>
      <c r="G140" s="42">
        <v>40123</v>
      </c>
    </row>
    <row r="141" spans="1:7" outlineLevel="2">
      <c r="A141" t="s">
        <v>172</v>
      </c>
      <c r="B141" t="s">
        <v>173</v>
      </c>
      <c r="C141" s="4">
        <v>-60</v>
      </c>
      <c r="D141" t="s">
        <v>156</v>
      </c>
      <c r="E141" t="s">
        <v>174</v>
      </c>
      <c r="F141" t="s">
        <v>56</v>
      </c>
      <c r="G141" s="42">
        <v>39853</v>
      </c>
    </row>
    <row r="142" spans="1:7" outlineLevel="2">
      <c r="A142" t="s">
        <v>172</v>
      </c>
      <c r="B142" t="s">
        <v>173</v>
      </c>
      <c r="C142" s="4">
        <v>-1050</v>
      </c>
      <c r="D142" t="s">
        <v>152</v>
      </c>
      <c r="E142" t="s">
        <v>102</v>
      </c>
      <c r="F142" t="s">
        <v>55</v>
      </c>
      <c r="G142" s="42">
        <v>39843</v>
      </c>
    </row>
    <row r="143" spans="1:7" outlineLevel="2">
      <c r="A143" t="s">
        <v>172</v>
      </c>
      <c r="B143" t="s">
        <v>173</v>
      </c>
      <c r="C143" s="4">
        <v>-540</v>
      </c>
      <c r="D143" t="s">
        <v>165</v>
      </c>
      <c r="E143" t="s">
        <v>102</v>
      </c>
      <c r="F143" t="s">
        <v>104</v>
      </c>
      <c r="G143" s="42">
        <v>39843</v>
      </c>
    </row>
    <row r="144" spans="1:7" outlineLevel="2">
      <c r="A144" t="s">
        <v>172</v>
      </c>
      <c r="B144" t="s">
        <v>173</v>
      </c>
      <c r="C144" s="4">
        <v>-1200</v>
      </c>
      <c r="D144" t="s">
        <v>156</v>
      </c>
      <c r="E144" t="s">
        <v>102</v>
      </c>
      <c r="F144" t="s">
        <v>56</v>
      </c>
      <c r="G144" s="42">
        <v>39843</v>
      </c>
    </row>
    <row r="145" spans="1:7" outlineLevel="2">
      <c r="A145" t="s">
        <v>172</v>
      </c>
      <c r="B145" t="s">
        <v>173</v>
      </c>
      <c r="C145" s="4">
        <v>-180</v>
      </c>
      <c r="D145" t="s">
        <v>165</v>
      </c>
      <c r="E145" t="s">
        <v>174</v>
      </c>
      <c r="F145" t="s">
        <v>104</v>
      </c>
      <c r="G145" s="42">
        <v>39853</v>
      </c>
    </row>
    <row r="146" spans="1:7" outlineLevel="2">
      <c r="A146" t="s">
        <v>172</v>
      </c>
      <c r="B146" t="s">
        <v>173</v>
      </c>
      <c r="C146" s="4">
        <v>-500</v>
      </c>
      <c r="D146" t="s">
        <v>152</v>
      </c>
      <c r="E146" t="s">
        <v>116</v>
      </c>
      <c r="F146" t="s">
        <v>55</v>
      </c>
      <c r="G146" s="42">
        <v>39869</v>
      </c>
    </row>
    <row r="147" spans="1:7" outlineLevel="2">
      <c r="A147" t="s">
        <v>172</v>
      </c>
      <c r="B147" t="s">
        <v>173</v>
      </c>
      <c r="C147" s="4">
        <v>-1980</v>
      </c>
      <c r="D147" t="s">
        <v>165</v>
      </c>
      <c r="E147" t="s">
        <v>116</v>
      </c>
      <c r="F147" t="s">
        <v>104</v>
      </c>
      <c r="G147" s="42">
        <v>39869</v>
      </c>
    </row>
    <row r="148" spans="1:7" outlineLevel="2">
      <c r="A148" t="s">
        <v>172</v>
      </c>
      <c r="B148" t="s">
        <v>173</v>
      </c>
      <c r="C148" s="4">
        <v>-240</v>
      </c>
      <c r="D148" t="s">
        <v>156</v>
      </c>
      <c r="E148" t="s">
        <v>116</v>
      </c>
      <c r="F148" t="s">
        <v>56</v>
      </c>
      <c r="G148" s="42">
        <v>39869</v>
      </c>
    </row>
    <row r="149" spans="1:7" outlineLevel="2">
      <c r="A149" t="s">
        <v>172</v>
      </c>
      <c r="B149" t="s">
        <v>173</v>
      </c>
      <c r="C149" s="4">
        <v>-45000</v>
      </c>
      <c r="D149" t="s">
        <v>136</v>
      </c>
      <c r="E149" t="s">
        <v>97</v>
      </c>
      <c r="F149" t="s">
        <v>9</v>
      </c>
      <c r="G149" s="42">
        <v>39814</v>
      </c>
    </row>
    <row r="150" spans="1:7" outlineLevel="2">
      <c r="A150" t="s">
        <v>172</v>
      </c>
      <c r="B150" t="s">
        <v>173</v>
      </c>
      <c r="C150" s="4">
        <v>-2920</v>
      </c>
      <c r="D150" t="s">
        <v>143</v>
      </c>
      <c r="E150" t="s">
        <v>97</v>
      </c>
      <c r="F150" t="s">
        <v>9</v>
      </c>
      <c r="G150" s="42">
        <v>39814</v>
      </c>
    </row>
    <row r="151" spans="1:7" outlineLevel="2">
      <c r="A151" t="s">
        <v>172</v>
      </c>
      <c r="B151" t="s">
        <v>173</v>
      </c>
      <c r="C151" s="4">
        <v>-305</v>
      </c>
      <c r="D151" t="s">
        <v>135</v>
      </c>
      <c r="E151" t="s">
        <v>97</v>
      </c>
      <c r="F151" t="s">
        <v>9</v>
      </c>
      <c r="G151" s="42">
        <v>39814</v>
      </c>
    </row>
    <row r="152" spans="1:7" outlineLevel="2">
      <c r="A152" t="s">
        <v>172</v>
      </c>
      <c r="B152" t="s">
        <v>173</v>
      </c>
      <c r="C152" s="4">
        <v>-290</v>
      </c>
      <c r="D152" t="s">
        <v>144</v>
      </c>
      <c r="E152" t="s">
        <v>97</v>
      </c>
      <c r="F152" t="s">
        <v>9</v>
      </c>
      <c r="G152" s="42">
        <v>39814</v>
      </c>
    </row>
    <row r="153" spans="1:7" outlineLevel="2">
      <c r="A153" t="s">
        <v>172</v>
      </c>
      <c r="B153" t="s">
        <v>173</v>
      </c>
      <c r="C153" s="4">
        <v>73267</v>
      </c>
      <c r="D153" t="s">
        <v>9</v>
      </c>
      <c r="E153" t="s">
        <v>97</v>
      </c>
      <c r="F153" t="s">
        <v>9</v>
      </c>
      <c r="G153" s="42">
        <v>39814</v>
      </c>
    </row>
    <row r="154" spans="1:7" outlineLevel="2">
      <c r="A154" t="s">
        <v>172</v>
      </c>
      <c r="B154" t="s">
        <v>173</v>
      </c>
      <c r="C154" s="4">
        <v>-250</v>
      </c>
      <c r="D154" t="s">
        <v>162</v>
      </c>
      <c r="E154" t="s">
        <v>46</v>
      </c>
      <c r="F154" t="s">
        <v>47</v>
      </c>
      <c r="G154" s="42">
        <v>40057</v>
      </c>
    </row>
    <row r="155" spans="1:7" outlineLevel="2">
      <c r="A155" t="s">
        <v>172</v>
      </c>
      <c r="B155" t="s">
        <v>173</v>
      </c>
      <c r="C155" s="4">
        <v>-1750</v>
      </c>
      <c r="D155" t="s">
        <v>162</v>
      </c>
      <c r="E155" t="s">
        <v>48</v>
      </c>
      <c r="F155" t="s">
        <v>47</v>
      </c>
      <c r="G155" s="42">
        <v>40065</v>
      </c>
    </row>
    <row r="156" spans="1:7" outlineLevel="2">
      <c r="A156" t="s">
        <v>172</v>
      </c>
      <c r="B156" t="s">
        <v>173</v>
      </c>
      <c r="C156" s="4">
        <v>-340</v>
      </c>
      <c r="D156" t="s">
        <v>147</v>
      </c>
      <c r="E156" t="s">
        <v>53</v>
      </c>
      <c r="F156" t="s">
        <v>19</v>
      </c>
      <c r="G156" s="42">
        <v>40094</v>
      </c>
    </row>
    <row r="157" spans="1:7" outlineLevel="2">
      <c r="A157" t="s">
        <v>172</v>
      </c>
      <c r="B157" t="s">
        <v>173</v>
      </c>
      <c r="C157" s="4">
        <v>-3874</v>
      </c>
      <c r="D157" t="s">
        <v>162</v>
      </c>
      <c r="E157" t="s">
        <v>53</v>
      </c>
      <c r="F157" t="s">
        <v>47</v>
      </c>
      <c r="G157" s="42">
        <v>40094</v>
      </c>
    </row>
    <row r="158" spans="1:7" outlineLevel="2">
      <c r="A158" t="s">
        <v>172</v>
      </c>
      <c r="B158" t="s">
        <v>173</v>
      </c>
      <c r="C158" s="4">
        <v>-224</v>
      </c>
      <c r="D158" t="s">
        <v>162</v>
      </c>
      <c r="E158" t="s">
        <v>65</v>
      </c>
      <c r="F158" t="s">
        <v>47</v>
      </c>
      <c r="G158" s="42">
        <v>40095</v>
      </c>
    </row>
    <row r="159" spans="1:7" outlineLevel="2">
      <c r="A159" t="s">
        <v>172</v>
      </c>
      <c r="B159" t="s">
        <v>173</v>
      </c>
      <c r="C159" s="4">
        <v>250</v>
      </c>
      <c r="D159" t="s">
        <v>162</v>
      </c>
      <c r="E159" t="s">
        <v>175</v>
      </c>
      <c r="F159" t="s">
        <v>176</v>
      </c>
      <c r="G159" s="42">
        <v>40094</v>
      </c>
    </row>
    <row r="160" spans="1:7" outlineLevel="2">
      <c r="A160" t="s">
        <v>172</v>
      </c>
      <c r="B160" t="s">
        <v>173</v>
      </c>
      <c r="C160" s="4">
        <v>6188</v>
      </c>
      <c r="D160" t="s">
        <v>9</v>
      </c>
      <c r="E160" t="s">
        <v>150</v>
      </c>
      <c r="F160" t="s">
        <v>151</v>
      </c>
      <c r="G160" s="42">
        <v>40086</v>
      </c>
    </row>
    <row r="161" spans="1:7" outlineLevel="2">
      <c r="A161" t="s">
        <v>172</v>
      </c>
      <c r="B161" t="s">
        <v>173</v>
      </c>
      <c r="C161" s="4">
        <v>-290</v>
      </c>
      <c r="D161" t="s">
        <v>147</v>
      </c>
      <c r="E161" t="s">
        <v>86</v>
      </c>
      <c r="F161" t="s">
        <v>19</v>
      </c>
      <c r="G161" s="42">
        <v>40129</v>
      </c>
    </row>
    <row r="162" spans="1:7" outlineLevel="2">
      <c r="A162" t="s">
        <v>172</v>
      </c>
      <c r="B162" t="s">
        <v>173</v>
      </c>
      <c r="C162" s="4">
        <v>-9440</v>
      </c>
      <c r="D162" t="s">
        <v>139</v>
      </c>
      <c r="E162" t="s">
        <v>97</v>
      </c>
      <c r="F162" t="s">
        <v>9</v>
      </c>
      <c r="G162" s="42">
        <v>39814</v>
      </c>
    </row>
    <row r="163" spans="1:7" outlineLevel="2">
      <c r="A163" t="s">
        <v>172</v>
      </c>
      <c r="B163" t="s">
        <v>173</v>
      </c>
      <c r="C163" s="4">
        <v>-3300</v>
      </c>
      <c r="D163" t="s">
        <v>140</v>
      </c>
      <c r="E163" t="s">
        <v>97</v>
      </c>
      <c r="F163" t="s">
        <v>9</v>
      </c>
      <c r="G163" s="42">
        <v>39814</v>
      </c>
    </row>
    <row r="164" spans="1:7" outlineLevel="2">
      <c r="A164" t="s">
        <v>172</v>
      </c>
      <c r="B164" t="s">
        <v>173</v>
      </c>
      <c r="C164" s="4">
        <v>-6856</v>
      </c>
      <c r="D164" t="s">
        <v>141</v>
      </c>
      <c r="E164" t="s">
        <v>97</v>
      </c>
      <c r="F164" t="s">
        <v>9</v>
      </c>
      <c r="G164" s="42">
        <v>39814</v>
      </c>
    </row>
    <row r="165" spans="1:7" outlineLevel="2">
      <c r="A165" t="s">
        <v>172</v>
      </c>
      <c r="B165" t="s">
        <v>173</v>
      </c>
      <c r="C165" s="4">
        <v>-2560</v>
      </c>
      <c r="D165" t="s">
        <v>137</v>
      </c>
      <c r="E165" t="s">
        <v>97</v>
      </c>
      <c r="F165" t="s">
        <v>9</v>
      </c>
      <c r="G165" s="42">
        <v>39814</v>
      </c>
    </row>
    <row r="166" spans="1:7" outlineLevel="2">
      <c r="A166" t="s">
        <v>172</v>
      </c>
      <c r="B166" t="s">
        <v>173</v>
      </c>
      <c r="C166" s="4">
        <v>-691</v>
      </c>
      <c r="D166" t="s">
        <v>142</v>
      </c>
      <c r="E166" t="s">
        <v>97</v>
      </c>
      <c r="F166" t="s">
        <v>9</v>
      </c>
      <c r="G166" s="42">
        <v>39814</v>
      </c>
    </row>
    <row r="167" spans="1:7" outlineLevel="2">
      <c r="A167" t="s">
        <v>172</v>
      </c>
      <c r="B167" t="s">
        <v>173</v>
      </c>
      <c r="C167" s="4">
        <v>-5200</v>
      </c>
      <c r="D167" t="s">
        <v>152</v>
      </c>
      <c r="E167" t="s">
        <v>103</v>
      </c>
      <c r="F167" t="s">
        <v>55</v>
      </c>
      <c r="G167" s="42">
        <v>39884</v>
      </c>
    </row>
    <row r="168" spans="1:7" outlineLevel="2">
      <c r="A168" t="s">
        <v>172</v>
      </c>
      <c r="B168" t="s">
        <v>173</v>
      </c>
      <c r="C168" s="4">
        <v>-180</v>
      </c>
      <c r="D168" t="s">
        <v>165</v>
      </c>
      <c r="E168" t="s">
        <v>103</v>
      </c>
      <c r="F168" t="s">
        <v>104</v>
      </c>
      <c r="G168" s="42">
        <v>39884</v>
      </c>
    </row>
    <row r="169" spans="1:7" outlineLevel="2">
      <c r="A169" t="s">
        <v>172</v>
      </c>
      <c r="B169" t="s">
        <v>173</v>
      </c>
      <c r="C169" s="4">
        <v>-60</v>
      </c>
      <c r="D169" t="s">
        <v>156</v>
      </c>
      <c r="E169" t="s">
        <v>54</v>
      </c>
      <c r="F169" t="s">
        <v>56</v>
      </c>
      <c r="G169" s="42">
        <v>39903</v>
      </c>
    </row>
    <row r="170" spans="1:7" outlineLevel="2">
      <c r="A170" t="s">
        <v>172</v>
      </c>
      <c r="B170" t="s">
        <v>173</v>
      </c>
      <c r="C170" s="4">
        <v>-1000</v>
      </c>
      <c r="D170" t="s">
        <v>177</v>
      </c>
      <c r="E170" t="s">
        <v>63</v>
      </c>
      <c r="F170" t="s">
        <v>64</v>
      </c>
      <c r="G170" s="42">
        <v>39933</v>
      </c>
    </row>
    <row r="171" spans="1:7" outlineLevel="2">
      <c r="A171" t="s">
        <v>172</v>
      </c>
      <c r="B171" t="s">
        <v>173</v>
      </c>
      <c r="C171" s="4">
        <v>-2545</v>
      </c>
      <c r="D171" t="s">
        <v>138</v>
      </c>
      <c r="E171" t="s">
        <v>97</v>
      </c>
      <c r="F171" t="s">
        <v>9</v>
      </c>
      <c r="G171" s="42">
        <v>39814</v>
      </c>
    </row>
    <row r="172" spans="1:7" outlineLevel="2">
      <c r="A172" t="s">
        <v>172</v>
      </c>
      <c r="B172" t="s">
        <v>173</v>
      </c>
      <c r="C172" s="4">
        <v>-1000</v>
      </c>
      <c r="D172" t="s">
        <v>177</v>
      </c>
      <c r="E172" t="s">
        <v>63</v>
      </c>
      <c r="F172" t="s">
        <v>64</v>
      </c>
      <c r="G172" s="42">
        <v>39933</v>
      </c>
    </row>
    <row r="173" spans="1:7" outlineLevel="2">
      <c r="A173" t="s">
        <v>172</v>
      </c>
      <c r="B173" t="s">
        <v>173</v>
      </c>
      <c r="C173" s="4">
        <v>-60</v>
      </c>
      <c r="D173" t="s">
        <v>156</v>
      </c>
      <c r="E173" t="s">
        <v>63</v>
      </c>
      <c r="F173" t="s">
        <v>56</v>
      </c>
      <c r="G173" s="42">
        <v>39933</v>
      </c>
    </row>
    <row r="174" spans="1:7" outlineLevel="2">
      <c r="A174" t="s">
        <v>172</v>
      </c>
      <c r="B174" t="s">
        <v>173</v>
      </c>
      <c r="C174" s="4">
        <v>13890</v>
      </c>
      <c r="D174" t="s">
        <v>9</v>
      </c>
      <c r="E174" t="s">
        <v>160</v>
      </c>
      <c r="F174" t="s">
        <v>161</v>
      </c>
      <c r="G174" s="42">
        <v>39903</v>
      </c>
    </row>
    <row r="175" spans="1:7" outlineLevel="2">
      <c r="A175" t="s">
        <v>172</v>
      </c>
      <c r="B175" t="s">
        <v>173</v>
      </c>
      <c r="C175" s="4">
        <v>1060</v>
      </c>
      <c r="D175" t="s">
        <v>9</v>
      </c>
      <c r="E175" t="s">
        <v>170</v>
      </c>
      <c r="F175" t="s">
        <v>171</v>
      </c>
      <c r="G175" s="42">
        <v>39994</v>
      </c>
    </row>
    <row r="176" spans="1:7" outlineLevel="2">
      <c r="A176" t="s">
        <v>172</v>
      </c>
      <c r="B176" t="s">
        <v>173</v>
      </c>
      <c r="C176" s="4">
        <v>-290</v>
      </c>
      <c r="D176" t="s">
        <v>147</v>
      </c>
      <c r="E176" t="s">
        <v>128</v>
      </c>
      <c r="F176" t="s">
        <v>19</v>
      </c>
      <c r="G176" s="42">
        <v>40130</v>
      </c>
    </row>
    <row r="177" spans="1:7" outlineLevel="2">
      <c r="A177" t="s">
        <v>172</v>
      </c>
      <c r="B177" t="s">
        <v>173</v>
      </c>
      <c r="C177" s="4">
        <v>-1450</v>
      </c>
      <c r="D177" t="s">
        <v>147</v>
      </c>
      <c r="E177" t="s">
        <v>28</v>
      </c>
      <c r="F177" t="s">
        <v>19</v>
      </c>
      <c r="G177" s="42">
        <v>40136</v>
      </c>
    </row>
    <row r="178" spans="1:7" outlineLevel="2">
      <c r="A178" t="s">
        <v>172</v>
      </c>
      <c r="B178" t="s">
        <v>173</v>
      </c>
      <c r="C178" s="4">
        <v>-290</v>
      </c>
      <c r="D178" t="s">
        <v>147</v>
      </c>
      <c r="E178" t="s">
        <v>31</v>
      </c>
      <c r="F178" t="s">
        <v>19</v>
      </c>
      <c r="G178" s="42">
        <v>40141</v>
      </c>
    </row>
    <row r="179" spans="1:7" outlineLevel="2">
      <c r="A179" t="s">
        <v>172</v>
      </c>
      <c r="B179" t="s">
        <v>173</v>
      </c>
      <c r="C179" s="4">
        <v>-290</v>
      </c>
      <c r="D179" t="s">
        <v>147</v>
      </c>
      <c r="E179" t="s">
        <v>34</v>
      </c>
      <c r="F179" t="s">
        <v>19</v>
      </c>
      <c r="G179" s="42">
        <v>40144</v>
      </c>
    </row>
    <row r="180" spans="1:7" outlineLevel="2">
      <c r="A180" t="s">
        <v>172</v>
      </c>
      <c r="B180" t="s">
        <v>173</v>
      </c>
      <c r="C180" s="4">
        <v>-2700</v>
      </c>
      <c r="D180" t="s">
        <v>152</v>
      </c>
      <c r="E180" t="s">
        <v>54</v>
      </c>
      <c r="F180" t="s">
        <v>55</v>
      </c>
      <c r="G180" s="42">
        <v>39903</v>
      </c>
    </row>
    <row r="181" spans="1:7" outlineLevel="2">
      <c r="A181" t="s">
        <v>172</v>
      </c>
      <c r="B181" t="s">
        <v>173</v>
      </c>
      <c r="C181" s="4">
        <v>640</v>
      </c>
      <c r="D181" t="s">
        <v>9</v>
      </c>
      <c r="E181" t="s">
        <v>155</v>
      </c>
      <c r="F181" t="s">
        <v>115</v>
      </c>
      <c r="G181" s="42">
        <v>39814</v>
      </c>
    </row>
    <row r="182" spans="1:7" outlineLevel="2">
      <c r="A182" t="s">
        <v>172</v>
      </c>
      <c r="B182" t="s">
        <v>173</v>
      </c>
      <c r="C182" s="4">
        <v>1000</v>
      </c>
      <c r="D182" t="s">
        <v>177</v>
      </c>
      <c r="E182" t="s">
        <v>63</v>
      </c>
      <c r="F182" t="s">
        <v>64</v>
      </c>
      <c r="G182" s="42">
        <v>39933</v>
      </c>
    </row>
    <row r="183" spans="1:7" outlineLevel="1">
      <c r="A183" s="2" t="s">
        <v>321</v>
      </c>
      <c r="C183" s="4">
        <f>SUBTOTAL(9,C138:C182)</f>
        <v>-4260</v>
      </c>
    </row>
    <row r="184" spans="1:7" outlineLevel="2">
      <c r="A184" t="s">
        <v>178</v>
      </c>
      <c r="B184" t="s">
        <v>179</v>
      </c>
      <c r="C184" s="4">
        <v>-13727.5</v>
      </c>
      <c r="D184" t="s">
        <v>9</v>
      </c>
      <c r="E184" t="s">
        <v>84</v>
      </c>
      <c r="F184" t="s">
        <v>85</v>
      </c>
      <c r="G184" s="42">
        <v>40127</v>
      </c>
    </row>
    <row r="185" spans="1:7" outlineLevel="2">
      <c r="A185" t="s">
        <v>178</v>
      </c>
      <c r="B185" t="s">
        <v>179</v>
      </c>
      <c r="C185" s="4">
        <v>13727.5</v>
      </c>
      <c r="D185" t="s">
        <v>9</v>
      </c>
      <c r="E185" t="s">
        <v>150</v>
      </c>
      <c r="F185" t="s">
        <v>151</v>
      </c>
      <c r="G185" s="42">
        <v>40086</v>
      </c>
    </row>
    <row r="186" spans="1:7" outlineLevel="2">
      <c r="A186" t="s">
        <v>178</v>
      </c>
      <c r="B186" t="s">
        <v>179</v>
      </c>
      <c r="C186" s="4">
        <v>-201.20000000000002</v>
      </c>
      <c r="D186" t="s">
        <v>9</v>
      </c>
      <c r="E186" t="s">
        <v>81</v>
      </c>
      <c r="F186" t="s">
        <v>82</v>
      </c>
      <c r="G186" s="42">
        <v>40025</v>
      </c>
    </row>
    <row r="187" spans="1:7" outlineLevel="2">
      <c r="A187" t="s">
        <v>178</v>
      </c>
      <c r="B187" t="s">
        <v>179</v>
      </c>
      <c r="C187" s="4">
        <v>-2155.8200000000002</v>
      </c>
      <c r="D187" t="s">
        <v>9</v>
      </c>
      <c r="E187" t="s">
        <v>114</v>
      </c>
      <c r="F187" t="s">
        <v>115</v>
      </c>
      <c r="G187" s="42">
        <v>39860</v>
      </c>
    </row>
    <row r="188" spans="1:7" outlineLevel="2">
      <c r="A188" t="s">
        <v>178</v>
      </c>
      <c r="B188" t="s">
        <v>179</v>
      </c>
      <c r="C188" s="4">
        <v>2155.8200000000002</v>
      </c>
      <c r="D188" t="s">
        <v>9</v>
      </c>
      <c r="E188" t="s">
        <v>155</v>
      </c>
      <c r="F188" t="s">
        <v>115</v>
      </c>
      <c r="G188" s="42">
        <v>39814</v>
      </c>
    </row>
    <row r="189" spans="1:7" outlineLevel="2">
      <c r="A189" t="s">
        <v>178</v>
      </c>
      <c r="B189" t="s">
        <v>179</v>
      </c>
      <c r="C189" s="4">
        <v>-11265</v>
      </c>
      <c r="D189" t="s">
        <v>9</v>
      </c>
      <c r="E189" t="s">
        <v>160</v>
      </c>
      <c r="F189" t="s">
        <v>161</v>
      </c>
      <c r="G189" s="42">
        <v>39903</v>
      </c>
    </row>
    <row r="190" spans="1:7" outlineLevel="2">
      <c r="A190" t="s">
        <v>178</v>
      </c>
      <c r="B190" t="s">
        <v>179</v>
      </c>
      <c r="C190" s="4">
        <v>11265</v>
      </c>
      <c r="D190" t="s">
        <v>9</v>
      </c>
      <c r="E190" t="s">
        <v>180</v>
      </c>
      <c r="F190" t="s">
        <v>181</v>
      </c>
      <c r="G190" s="42">
        <v>39960</v>
      </c>
    </row>
    <row r="191" spans="1:7" outlineLevel="2">
      <c r="A191" t="s">
        <v>178</v>
      </c>
      <c r="B191" t="s">
        <v>179</v>
      </c>
      <c r="C191" s="4">
        <v>201.20000000000002</v>
      </c>
      <c r="D191" t="s">
        <v>9</v>
      </c>
      <c r="E191" t="s">
        <v>170</v>
      </c>
      <c r="F191" t="s">
        <v>171</v>
      </c>
      <c r="G191" s="42">
        <v>39994</v>
      </c>
    </row>
    <row r="192" spans="1:7" outlineLevel="1">
      <c r="A192" s="2" t="s">
        <v>322</v>
      </c>
      <c r="C192" s="4">
        <f>SUBTOTAL(9,C184:C191)</f>
        <v>-7.1054273576010019E-13</v>
      </c>
    </row>
    <row r="193" spans="1:7" outlineLevel="2">
      <c r="A193" t="s">
        <v>182</v>
      </c>
      <c r="B193" t="s">
        <v>183</v>
      </c>
      <c r="C193" s="4">
        <v>-11200</v>
      </c>
      <c r="D193" t="s">
        <v>9</v>
      </c>
      <c r="E193" t="s">
        <v>97</v>
      </c>
      <c r="F193" t="s">
        <v>9</v>
      </c>
      <c r="G193" s="42">
        <v>39814</v>
      </c>
    </row>
    <row r="194" spans="1:7" outlineLevel="2">
      <c r="A194" t="s">
        <v>182</v>
      </c>
      <c r="B194" t="s">
        <v>183</v>
      </c>
      <c r="C194" s="4">
        <v>1200</v>
      </c>
      <c r="D194" t="s">
        <v>9</v>
      </c>
      <c r="E194" t="s">
        <v>174</v>
      </c>
      <c r="F194" t="s">
        <v>184</v>
      </c>
      <c r="G194" s="42">
        <v>39853</v>
      </c>
    </row>
    <row r="195" spans="1:7" outlineLevel="2">
      <c r="A195" t="s">
        <v>182</v>
      </c>
      <c r="B195" t="s">
        <v>183</v>
      </c>
      <c r="C195" s="4">
        <v>10000</v>
      </c>
      <c r="D195" t="s">
        <v>9</v>
      </c>
      <c r="E195" t="s">
        <v>185</v>
      </c>
      <c r="F195" t="s">
        <v>108</v>
      </c>
      <c r="G195" s="42">
        <v>39849</v>
      </c>
    </row>
    <row r="196" spans="1:7" outlineLevel="1">
      <c r="A196" s="2" t="s">
        <v>323</v>
      </c>
      <c r="C196" s="4">
        <f>SUBTOTAL(9,C193:C195)</f>
        <v>0</v>
      </c>
    </row>
    <row r="197" spans="1:7" outlineLevel="2">
      <c r="A197" t="s">
        <v>186</v>
      </c>
      <c r="B197" t="s">
        <v>187</v>
      </c>
      <c r="C197" s="4">
        <v>-5705.03</v>
      </c>
      <c r="D197" t="s">
        <v>9</v>
      </c>
      <c r="E197" t="s">
        <v>188</v>
      </c>
      <c r="F197" t="s">
        <v>15</v>
      </c>
      <c r="G197" s="42">
        <v>40168</v>
      </c>
    </row>
    <row r="198" spans="1:7" outlineLevel="2">
      <c r="A198" t="s">
        <v>186</v>
      </c>
      <c r="B198" t="s">
        <v>187</v>
      </c>
      <c r="C198" s="4">
        <v>-372.87</v>
      </c>
      <c r="D198" t="s">
        <v>9</v>
      </c>
      <c r="E198" t="s">
        <v>189</v>
      </c>
      <c r="F198" t="s">
        <v>190</v>
      </c>
      <c r="G198" s="42">
        <v>40168</v>
      </c>
    </row>
    <row r="199" spans="1:7" outlineLevel="2">
      <c r="A199" t="s">
        <v>186</v>
      </c>
      <c r="B199" t="s">
        <v>187</v>
      </c>
      <c r="C199" s="4">
        <v>-108</v>
      </c>
      <c r="D199" t="s">
        <v>9</v>
      </c>
      <c r="E199" t="s">
        <v>191</v>
      </c>
      <c r="F199" t="s">
        <v>26</v>
      </c>
      <c r="G199" s="42">
        <v>40150</v>
      </c>
    </row>
    <row r="200" spans="1:7" outlineLevel="2">
      <c r="A200" t="s">
        <v>186</v>
      </c>
      <c r="B200" t="s">
        <v>187</v>
      </c>
      <c r="C200" s="4">
        <v>-750</v>
      </c>
      <c r="D200" t="s">
        <v>9</v>
      </c>
      <c r="E200" t="s">
        <v>192</v>
      </c>
      <c r="F200" t="s">
        <v>21</v>
      </c>
      <c r="G200" s="42">
        <v>40154</v>
      </c>
    </row>
    <row r="201" spans="1:7" outlineLevel="2">
      <c r="A201" t="s">
        <v>186</v>
      </c>
      <c r="B201" t="s">
        <v>187</v>
      </c>
      <c r="C201" s="4">
        <v>-6736</v>
      </c>
      <c r="D201" t="s">
        <v>9</v>
      </c>
      <c r="E201" t="s">
        <v>148</v>
      </c>
      <c r="F201" t="s">
        <v>193</v>
      </c>
      <c r="G201" s="42">
        <v>40154</v>
      </c>
    </row>
    <row r="202" spans="1:7" outlineLevel="2">
      <c r="A202" t="s">
        <v>186</v>
      </c>
      <c r="B202" t="s">
        <v>187</v>
      </c>
      <c r="C202" s="4">
        <v>-629</v>
      </c>
      <c r="D202" t="s">
        <v>9</v>
      </c>
      <c r="E202" t="s">
        <v>194</v>
      </c>
      <c r="F202" t="s">
        <v>195</v>
      </c>
      <c r="G202" s="42">
        <v>40154</v>
      </c>
    </row>
    <row r="203" spans="1:7" outlineLevel="2">
      <c r="A203" t="s">
        <v>186</v>
      </c>
      <c r="B203" t="s">
        <v>187</v>
      </c>
      <c r="C203" s="4">
        <v>629</v>
      </c>
      <c r="D203" t="s">
        <v>9</v>
      </c>
      <c r="E203" t="s">
        <v>22</v>
      </c>
      <c r="F203" t="s">
        <v>23</v>
      </c>
      <c r="G203" s="42">
        <v>40154</v>
      </c>
    </row>
    <row r="204" spans="1:7" outlineLevel="2">
      <c r="A204" t="s">
        <v>186</v>
      </c>
      <c r="B204" t="s">
        <v>187</v>
      </c>
      <c r="C204" s="4">
        <v>6736</v>
      </c>
      <c r="D204" t="s">
        <v>9</v>
      </c>
      <c r="E204" t="s">
        <v>35</v>
      </c>
      <c r="F204" t="s">
        <v>36</v>
      </c>
      <c r="G204" s="42">
        <v>40154</v>
      </c>
    </row>
    <row r="205" spans="1:7" outlineLevel="2">
      <c r="A205" t="s">
        <v>186</v>
      </c>
      <c r="B205" t="s">
        <v>187</v>
      </c>
      <c r="C205" s="4">
        <v>750</v>
      </c>
      <c r="D205" t="s">
        <v>9</v>
      </c>
      <c r="E205" t="s">
        <v>20</v>
      </c>
      <c r="F205" t="s">
        <v>21</v>
      </c>
      <c r="G205" s="42">
        <v>40154</v>
      </c>
    </row>
    <row r="206" spans="1:7" outlineLevel="2">
      <c r="A206" t="s">
        <v>186</v>
      </c>
      <c r="B206" t="s">
        <v>187</v>
      </c>
      <c r="C206" s="4">
        <v>2262</v>
      </c>
      <c r="D206" t="s">
        <v>9</v>
      </c>
      <c r="E206" t="s">
        <v>37</v>
      </c>
      <c r="F206" t="s">
        <v>38</v>
      </c>
      <c r="G206" s="42">
        <v>40154</v>
      </c>
    </row>
    <row r="207" spans="1:7" outlineLevel="2">
      <c r="A207" t="s">
        <v>186</v>
      </c>
      <c r="B207" t="s">
        <v>187</v>
      </c>
      <c r="C207" s="4">
        <v>-2262</v>
      </c>
      <c r="D207" t="s">
        <v>9</v>
      </c>
      <c r="E207" t="s">
        <v>196</v>
      </c>
      <c r="F207" t="s">
        <v>197</v>
      </c>
      <c r="G207" s="42">
        <v>40154</v>
      </c>
    </row>
    <row r="208" spans="1:7" outlineLevel="2">
      <c r="A208" t="s">
        <v>186</v>
      </c>
      <c r="B208" t="s">
        <v>187</v>
      </c>
      <c r="C208" s="4">
        <v>260</v>
      </c>
      <c r="D208" t="s">
        <v>9</v>
      </c>
      <c r="E208" t="s">
        <v>106</v>
      </c>
      <c r="F208" t="s">
        <v>23</v>
      </c>
      <c r="G208" s="42">
        <v>39849</v>
      </c>
    </row>
    <row r="209" spans="1:7" outlineLevel="2">
      <c r="A209" t="s">
        <v>186</v>
      </c>
      <c r="B209" t="s">
        <v>187</v>
      </c>
      <c r="C209" s="4">
        <v>10000</v>
      </c>
      <c r="D209" t="s">
        <v>9</v>
      </c>
      <c r="E209" t="s">
        <v>107</v>
      </c>
      <c r="F209" t="s">
        <v>108</v>
      </c>
      <c r="G209" s="42">
        <v>39849</v>
      </c>
    </row>
    <row r="210" spans="1:7" outlineLevel="2">
      <c r="A210" t="s">
        <v>186</v>
      </c>
      <c r="B210" t="s">
        <v>187</v>
      </c>
      <c r="C210" s="4">
        <v>-260</v>
      </c>
      <c r="D210" t="s">
        <v>9</v>
      </c>
      <c r="E210" t="s">
        <v>198</v>
      </c>
      <c r="F210" t="s">
        <v>199</v>
      </c>
      <c r="G210" s="42">
        <v>39849</v>
      </c>
    </row>
    <row r="211" spans="1:7" outlineLevel="2">
      <c r="A211" t="s">
        <v>186</v>
      </c>
      <c r="B211" t="s">
        <v>187</v>
      </c>
      <c r="C211" s="4">
        <v>-10000</v>
      </c>
      <c r="D211" t="s">
        <v>9</v>
      </c>
      <c r="E211" t="s">
        <v>185</v>
      </c>
      <c r="F211" t="s">
        <v>108</v>
      </c>
      <c r="G211" s="42">
        <v>39849</v>
      </c>
    </row>
    <row r="212" spans="1:7" outlineLevel="2">
      <c r="A212" t="s">
        <v>186</v>
      </c>
      <c r="B212" t="s">
        <v>187</v>
      </c>
      <c r="C212" s="4">
        <v>-3533.6800000000003</v>
      </c>
      <c r="D212" t="s">
        <v>9</v>
      </c>
      <c r="E212" t="s">
        <v>157</v>
      </c>
      <c r="F212" t="s">
        <v>200</v>
      </c>
      <c r="G212" s="42">
        <v>39853</v>
      </c>
    </row>
    <row r="213" spans="1:7" outlineLevel="2">
      <c r="A213" t="s">
        <v>186</v>
      </c>
      <c r="B213" t="s">
        <v>187</v>
      </c>
      <c r="C213" s="4">
        <v>-3825</v>
      </c>
      <c r="D213" t="s">
        <v>9</v>
      </c>
      <c r="E213" t="s">
        <v>159</v>
      </c>
      <c r="F213" t="s">
        <v>110</v>
      </c>
      <c r="G213" s="42">
        <v>39853</v>
      </c>
    </row>
    <row r="214" spans="1:7" outlineLevel="2">
      <c r="A214" t="s">
        <v>186</v>
      </c>
      <c r="B214" t="s">
        <v>187</v>
      </c>
      <c r="C214" s="4">
        <v>3825</v>
      </c>
      <c r="D214" t="s">
        <v>9</v>
      </c>
      <c r="E214" t="s">
        <v>109</v>
      </c>
      <c r="F214" t="s">
        <v>110</v>
      </c>
      <c r="G214" s="42">
        <v>39853</v>
      </c>
    </row>
    <row r="215" spans="1:7" outlineLevel="2">
      <c r="A215" t="s">
        <v>186</v>
      </c>
      <c r="B215" t="s">
        <v>187</v>
      </c>
      <c r="C215" s="4">
        <v>3533.6800000000003</v>
      </c>
      <c r="D215" t="s">
        <v>9</v>
      </c>
      <c r="E215" t="s">
        <v>111</v>
      </c>
      <c r="F215" t="s">
        <v>112</v>
      </c>
      <c r="G215" s="42">
        <v>39853</v>
      </c>
    </row>
    <row r="216" spans="1:7" outlineLevel="2">
      <c r="A216" t="s">
        <v>186</v>
      </c>
      <c r="B216" t="s">
        <v>187</v>
      </c>
      <c r="C216" s="4">
        <v>-762</v>
      </c>
      <c r="D216" t="s">
        <v>117</v>
      </c>
      <c r="E216" t="s">
        <v>97</v>
      </c>
      <c r="F216" t="s">
        <v>9</v>
      </c>
      <c r="G216" s="42">
        <v>39814</v>
      </c>
    </row>
    <row r="217" spans="1:7" outlineLevel="2">
      <c r="A217" t="s">
        <v>186</v>
      </c>
      <c r="B217" t="s">
        <v>187</v>
      </c>
      <c r="C217" s="4">
        <v>762</v>
      </c>
      <c r="D217" t="s">
        <v>9</v>
      </c>
      <c r="E217" t="s">
        <v>97</v>
      </c>
      <c r="F217" t="s">
        <v>9</v>
      </c>
      <c r="G217" s="42">
        <v>39814</v>
      </c>
    </row>
    <row r="218" spans="1:7" outlineLevel="2">
      <c r="A218" t="s">
        <v>186</v>
      </c>
      <c r="B218" t="s">
        <v>187</v>
      </c>
      <c r="C218" s="4">
        <v>3200</v>
      </c>
      <c r="D218" t="s">
        <v>9</v>
      </c>
      <c r="E218" t="s">
        <v>98</v>
      </c>
      <c r="F218" t="s">
        <v>99</v>
      </c>
      <c r="G218" s="42">
        <v>39888</v>
      </c>
    </row>
    <row r="219" spans="1:7" outlineLevel="2">
      <c r="A219" t="s">
        <v>186</v>
      </c>
      <c r="B219" t="s">
        <v>187</v>
      </c>
      <c r="C219" s="4">
        <v>3200</v>
      </c>
      <c r="D219" t="s">
        <v>9</v>
      </c>
      <c r="E219" t="s">
        <v>100</v>
      </c>
      <c r="F219" t="s">
        <v>101</v>
      </c>
      <c r="G219" s="42">
        <v>39888</v>
      </c>
    </row>
    <row r="220" spans="1:7" outlineLevel="2">
      <c r="A220" t="s">
        <v>186</v>
      </c>
      <c r="B220" t="s">
        <v>187</v>
      </c>
      <c r="C220" s="4">
        <v>-3200</v>
      </c>
      <c r="D220" t="s">
        <v>9</v>
      </c>
      <c r="E220" t="s">
        <v>153</v>
      </c>
      <c r="F220" t="s">
        <v>99</v>
      </c>
      <c r="G220" s="42">
        <v>39888</v>
      </c>
    </row>
    <row r="221" spans="1:7" outlineLevel="2">
      <c r="A221" t="s">
        <v>186</v>
      </c>
      <c r="B221" t="s">
        <v>187</v>
      </c>
      <c r="C221" s="4">
        <v>-3200</v>
      </c>
      <c r="D221" t="s">
        <v>9</v>
      </c>
      <c r="E221" t="s">
        <v>154</v>
      </c>
      <c r="F221" t="s">
        <v>101</v>
      </c>
      <c r="G221" s="42">
        <v>39888</v>
      </c>
    </row>
    <row r="222" spans="1:7" outlineLevel="2">
      <c r="A222" t="s">
        <v>186</v>
      </c>
      <c r="B222" t="s">
        <v>187</v>
      </c>
      <c r="C222" s="4">
        <v>3027.86</v>
      </c>
      <c r="D222" t="s">
        <v>9</v>
      </c>
      <c r="E222" t="s">
        <v>105</v>
      </c>
      <c r="F222" t="s">
        <v>15</v>
      </c>
      <c r="G222" s="42">
        <v>39890</v>
      </c>
    </row>
    <row r="223" spans="1:7" outlineLevel="2">
      <c r="A223" t="s">
        <v>186</v>
      </c>
      <c r="B223" t="s">
        <v>187</v>
      </c>
      <c r="C223" s="4">
        <v>632</v>
      </c>
      <c r="D223" t="s">
        <v>9</v>
      </c>
      <c r="E223" t="s">
        <v>87</v>
      </c>
      <c r="F223" t="s">
        <v>88</v>
      </c>
      <c r="G223" s="42">
        <v>39890</v>
      </c>
    </row>
    <row r="224" spans="1:7" outlineLevel="2">
      <c r="A224" t="s">
        <v>186</v>
      </c>
      <c r="B224" t="s">
        <v>187</v>
      </c>
      <c r="C224" s="4">
        <v>1278</v>
      </c>
      <c r="D224" t="s">
        <v>9</v>
      </c>
      <c r="E224" t="s">
        <v>89</v>
      </c>
      <c r="F224" t="s">
        <v>90</v>
      </c>
      <c r="G224" s="42">
        <v>39890</v>
      </c>
    </row>
    <row r="225" spans="1:7" outlineLevel="2">
      <c r="A225" t="s">
        <v>186</v>
      </c>
      <c r="B225" t="s">
        <v>187</v>
      </c>
      <c r="C225" s="4">
        <v>-700</v>
      </c>
      <c r="D225" t="s">
        <v>9</v>
      </c>
      <c r="E225" t="s">
        <v>201</v>
      </c>
      <c r="F225" t="s">
        <v>202</v>
      </c>
      <c r="G225" s="42">
        <v>39890</v>
      </c>
    </row>
    <row r="226" spans="1:7" outlineLevel="2">
      <c r="A226" t="s">
        <v>186</v>
      </c>
      <c r="B226" t="s">
        <v>187</v>
      </c>
      <c r="C226" s="4">
        <v>-3027.86</v>
      </c>
      <c r="D226" t="s">
        <v>9</v>
      </c>
      <c r="E226" t="s">
        <v>203</v>
      </c>
      <c r="F226" t="s">
        <v>15</v>
      </c>
      <c r="G226" s="42">
        <v>39890</v>
      </c>
    </row>
    <row r="227" spans="1:7" outlineLevel="2">
      <c r="A227" t="s">
        <v>186</v>
      </c>
      <c r="B227" t="s">
        <v>187</v>
      </c>
      <c r="C227" s="4">
        <v>-632</v>
      </c>
      <c r="D227" t="s">
        <v>9</v>
      </c>
      <c r="E227" t="s">
        <v>204</v>
      </c>
      <c r="F227" t="s">
        <v>205</v>
      </c>
      <c r="G227" s="42">
        <v>39890</v>
      </c>
    </row>
    <row r="228" spans="1:7" outlineLevel="2">
      <c r="A228" t="s">
        <v>186</v>
      </c>
      <c r="B228" t="s">
        <v>187</v>
      </c>
      <c r="C228" s="4">
        <v>-1278</v>
      </c>
      <c r="D228" t="s">
        <v>9</v>
      </c>
      <c r="E228" t="s">
        <v>206</v>
      </c>
      <c r="F228" t="s">
        <v>207</v>
      </c>
      <c r="G228" s="42">
        <v>39890</v>
      </c>
    </row>
    <row r="229" spans="1:7" outlineLevel="2">
      <c r="A229" t="s">
        <v>186</v>
      </c>
      <c r="B229" t="s">
        <v>187</v>
      </c>
      <c r="C229" s="4">
        <v>700</v>
      </c>
      <c r="D229" t="s">
        <v>9</v>
      </c>
      <c r="E229" t="s">
        <v>91</v>
      </c>
      <c r="F229" t="s">
        <v>23</v>
      </c>
      <c r="G229" s="42">
        <v>39890</v>
      </c>
    </row>
    <row r="230" spans="1:7" outlineLevel="2">
      <c r="A230" t="s">
        <v>186</v>
      </c>
      <c r="B230" t="s">
        <v>187</v>
      </c>
      <c r="C230" s="4">
        <v>1290</v>
      </c>
      <c r="D230" t="s">
        <v>9</v>
      </c>
      <c r="E230" t="s">
        <v>92</v>
      </c>
      <c r="F230" t="s">
        <v>93</v>
      </c>
      <c r="G230" s="42">
        <v>39903</v>
      </c>
    </row>
    <row r="231" spans="1:7" outlineLevel="2">
      <c r="A231" t="s">
        <v>186</v>
      </c>
      <c r="B231" t="s">
        <v>187</v>
      </c>
      <c r="C231" s="4">
        <v>-1290</v>
      </c>
      <c r="D231" t="s">
        <v>9</v>
      </c>
      <c r="E231" t="s">
        <v>208</v>
      </c>
      <c r="F231" t="s">
        <v>209</v>
      </c>
      <c r="G231" s="42">
        <v>39903</v>
      </c>
    </row>
    <row r="232" spans="1:7" outlineLevel="2">
      <c r="A232" t="s">
        <v>186</v>
      </c>
      <c r="B232" t="s">
        <v>187</v>
      </c>
      <c r="C232" s="4">
        <v>358</v>
      </c>
      <c r="D232" t="s">
        <v>9</v>
      </c>
      <c r="E232" t="s">
        <v>57</v>
      </c>
      <c r="F232" t="s">
        <v>58</v>
      </c>
      <c r="G232" s="42">
        <v>39909</v>
      </c>
    </row>
    <row r="233" spans="1:7" outlineLevel="2">
      <c r="A233" t="s">
        <v>186</v>
      </c>
      <c r="B233" t="s">
        <v>187</v>
      </c>
      <c r="C233" s="4">
        <v>-358</v>
      </c>
      <c r="D233" t="s">
        <v>9</v>
      </c>
      <c r="E233" t="s">
        <v>210</v>
      </c>
      <c r="F233" t="s">
        <v>211</v>
      </c>
      <c r="G233" s="42">
        <v>39909</v>
      </c>
    </row>
    <row r="234" spans="1:7" outlineLevel="2">
      <c r="A234" t="s">
        <v>186</v>
      </c>
      <c r="B234" t="s">
        <v>187</v>
      </c>
      <c r="C234" s="4">
        <v>108</v>
      </c>
      <c r="D234" t="s">
        <v>9</v>
      </c>
      <c r="E234" t="s">
        <v>59</v>
      </c>
      <c r="F234" t="s">
        <v>60</v>
      </c>
      <c r="G234" s="42">
        <v>39931</v>
      </c>
    </row>
    <row r="235" spans="1:7" outlineLevel="2">
      <c r="A235" t="s">
        <v>186</v>
      </c>
      <c r="B235" t="s">
        <v>187</v>
      </c>
      <c r="C235" s="4">
        <v>15000</v>
      </c>
      <c r="D235" t="s">
        <v>9</v>
      </c>
      <c r="E235" t="s">
        <v>61</v>
      </c>
      <c r="F235" t="s">
        <v>62</v>
      </c>
      <c r="G235" s="42">
        <v>39931</v>
      </c>
    </row>
    <row r="236" spans="1:7" outlineLevel="2">
      <c r="A236" t="s">
        <v>186</v>
      </c>
      <c r="B236" t="s">
        <v>187</v>
      </c>
      <c r="C236" s="4">
        <v>-108</v>
      </c>
      <c r="D236" t="s">
        <v>9</v>
      </c>
      <c r="E236" t="s">
        <v>212</v>
      </c>
      <c r="F236" t="s">
        <v>60</v>
      </c>
      <c r="G236" s="42">
        <v>39931</v>
      </c>
    </row>
    <row r="237" spans="1:7" outlineLevel="2">
      <c r="A237" t="s">
        <v>186</v>
      </c>
      <c r="B237" t="s">
        <v>187</v>
      </c>
      <c r="C237" s="4">
        <v>-15000</v>
      </c>
      <c r="D237" t="s">
        <v>9</v>
      </c>
      <c r="E237" t="s">
        <v>213</v>
      </c>
      <c r="F237" t="s">
        <v>214</v>
      </c>
      <c r="G237" s="42">
        <v>39931</v>
      </c>
    </row>
    <row r="238" spans="1:7" outlineLevel="2">
      <c r="A238" t="s">
        <v>186</v>
      </c>
      <c r="B238" t="s">
        <v>187</v>
      </c>
      <c r="C238" s="4">
        <v>11265</v>
      </c>
      <c r="D238" t="s">
        <v>9</v>
      </c>
      <c r="E238" t="s">
        <v>123</v>
      </c>
      <c r="F238" t="s">
        <v>124</v>
      </c>
      <c r="G238" s="42">
        <v>39960</v>
      </c>
    </row>
    <row r="239" spans="1:7" outlineLevel="2">
      <c r="A239" t="s">
        <v>186</v>
      </c>
      <c r="B239" t="s">
        <v>187</v>
      </c>
      <c r="C239" s="4">
        <v>-11265</v>
      </c>
      <c r="D239" t="s">
        <v>9</v>
      </c>
      <c r="E239" t="s">
        <v>180</v>
      </c>
      <c r="F239" t="s">
        <v>181</v>
      </c>
      <c r="G239" s="42">
        <v>39960</v>
      </c>
    </row>
    <row r="240" spans="1:7" outlineLevel="2">
      <c r="A240" t="s">
        <v>186</v>
      </c>
      <c r="B240" t="s">
        <v>187</v>
      </c>
      <c r="C240" s="4">
        <v>15000</v>
      </c>
      <c r="D240" t="s">
        <v>9</v>
      </c>
      <c r="E240" t="s">
        <v>125</v>
      </c>
      <c r="F240" t="s">
        <v>126</v>
      </c>
      <c r="G240" s="42">
        <v>39962</v>
      </c>
    </row>
    <row r="241" spans="1:7" outlineLevel="2">
      <c r="A241" t="s">
        <v>186</v>
      </c>
      <c r="B241" t="s">
        <v>187</v>
      </c>
      <c r="C241" s="4">
        <v>-15000</v>
      </c>
      <c r="D241" t="s">
        <v>9</v>
      </c>
      <c r="E241" t="s">
        <v>215</v>
      </c>
      <c r="F241" t="s">
        <v>216</v>
      </c>
      <c r="G241" s="42">
        <v>39962</v>
      </c>
    </row>
    <row r="242" spans="1:7" outlineLevel="2">
      <c r="A242" t="s">
        <v>186</v>
      </c>
      <c r="B242" t="s">
        <v>187</v>
      </c>
      <c r="C242" s="4">
        <v>-5886</v>
      </c>
      <c r="D242" t="s">
        <v>9</v>
      </c>
      <c r="E242" t="s">
        <v>166</v>
      </c>
      <c r="F242" t="s">
        <v>167</v>
      </c>
      <c r="G242" s="42">
        <v>39994</v>
      </c>
    </row>
    <row r="243" spans="1:7" outlineLevel="2">
      <c r="A243" t="s">
        <v>186</v>
      </c>
      <c r="B243" t="s">
        <v>187</v>
      </c>
      <c r="C243" s="4">
        <v>-420</v>
      </c>
      <c r="D243" t="s">
        <v>9</v>
      </c>
      <c r="E243" t="s">
        <v>168</v>
      </c>
      <c r="F243" t="s">
        <v>169</v>
      </c>
      <c r="G243" s="42">
        <v>39994</v>
      </c>
    </row>
    <row r="244" spans="1:7" outlineLevel="2">
      <c r="A244" t="s">
        <v>186</v>
      </c>
      <c r="B244" t="s">
        <v>187</v>
      </c>
      <c r="C244" s="4">
        <v>420</v>
      </c>
      <c r="D244" t="s">
        <v>9</v>
      </c>
      <c r="E244" t="s">
        <v>76</v>
      </c>
      <c r="F244" t="s">
        <v>77</v>
      </c>
      <c r="G244" s="42">
        <v>39994</v>
      </c>
    </row>
    <row r="245" spans="1:7" outlineLevel="2">
      <c r="A245" t="s">
        <v>186</v>
      </c>
      <c r="B245" t="s">
        <v>187</v>
      </c>
      <c r="C245" s="4">
        <v>5886</v>
      </c>
      <c r="D245" t="s">
        <v>9</v>
      </c>
      <c r="E245" t="s">
        <v>78</v>
      </c>
      <c r="F245" t="s">
        <v>79</v>
      </c>
      <c r="G245" s="42">
        <v>39994</v>
      </c>
    </row>
    <row r="246" spans="1:7" outlineLevel="2">
      <c r="A246" t="s">
        <v>186</v>
      </c>
      <c r="B246" t="s">
        <v>187</v>
      </c>
      <c r="C246" s="4">
        <v>-99577.5</v>
      </c>
      <c r="D246" t="s">
        <v>9</v>
      </c>
      <c r="E246" t="s">
        <v>163</v>
      </c>
      <c r="F246" t="s">
        <v>164</v>
      </c>
      <c r="G246" s="42">
        <v>40094</v>
      </c>
    </row>
    <row r="247" spans="1:7" outlineLevel="2">
      <c r="A247" t="s">
        <v>186</v>
      </c>
      <c r="B247" t="s">
        <v>187</v>
      </c>
      <c r="C247" s="4">
        <v>259</v>
      </c>
      <c r="D247" t="s">
        <v>9</v>
      </c>
      <c r="E247" t="s">
        <v>67</v>
      </c>
      <c r="F247" t="s">
        <v>68</v>
      </c>
      <c r="G247" s="42">
        <v>40102</v>
      </c>
    </row>
    <row r="248" spans="1:7" outlineLevel="2">
      <c r="A248" t="s">
        <v>186</v>
      </c>
      <c r="B248" t="s">
        <v>187</v>
      </c>
      <c r="C248" s="4">
        <v>-259</v>
      </c>
      <c r="D248" t="s">
        <v>9</v>
      </c>
      <c r="E248" t="s">
        <v>217</v>
      </c>
      <c r="F248" t="s">
        <v>218</v>
      </c>
      <c r="G248" s="42">
        <v>40101</v>
      </c>
    </row>
    <row r="249" spans="1:7" outlineLevel="2">
      <c r="A249" t="s">
        <v>186</v>
      </c>
      <c r="B249" t="s">
        <v>187</v>
      </c>
      <c r="C249" s="4">
        <v>36.74</v>
      </c>
      <c r="D249" t="s">
        <v>9</v>
      </c>
      <c r="E249" t="s">
        <v>69</v>
      </c>
      <c r="F249" t="s">
        <v>70</v>
      </c>
      <c r="G249" s="42">
        <v>40100</v>
      </c>
    </row>
    <row r="250" spans="1:7" outlineLevel="2">
      <c r="A250" t="s">
        <v>186</v>
      </c>
      <c r="B250" t="s">
        <v>187</v>
      </c>
      <c r="C250" s="4">
        <v>-36.74</v>
      </c>
      <c r="D250" t="s">
        <v>9</v>
      </c>
      <c r="E250" t="s">
        <v>219</v>
      </c>
      <c r="F250" t="s">
        <v>220</v>
      </c>
      <c r="G250" s="42">
        <v>40100</v>
      </c>
    </row>
    <row r="251" spans="1:7" outlineLevel="2">
      <c r="A251" t="s">
        <v>186</v>
      </c>
      <c r="B251" t="s">
        <v>187</v>
      </c>
      <c r="C251" s="4">
        <v>-108</v>
      </c>
      <c r="D251" t="s">
        <v>9</v>
      </c>
      <c r="E251" t="s">
        <v>221</v>
      </c>
      <c r="F251" t="s">
        <v>72</v>
      </c>
      <c r="G251" s="42">
        <v>40107</v>
      </c>
    </row>
    <row r="252" spans="1:7" outlineLevel="2">
      <c r="A252" t="s">
        <v>186</v>
      </c>
      <c r="B252" t="s">
        <v>187</v>
      </c>
      <c r="C252" s="4">
        <v>108</v>
      </c>
      <c r="D252" t="s">
        <v>9</v>
      </c>
      <c r="E252" t="s">
        <v>71</v>
      </c>
      <c r="F252" t="s">
        <v>72</v>
      </c>
      <c r="G252" s="42">
        <v>40117</v>
      </c>
    </row>
    <row r="253" spans="1:7" outlineLevel="2">
      <c r="A253" t="s">
        <v>186</v>
      </c>
      <c r="B253" t="s">
        <v>187</v>
      </c>
      <c r="C253" s="4">
        <v>-2124.08</v>
      </c>
      <c r="D253" t="s">
        <v>9</v>
      </c>
      <c r="E253" t="s">
        <v>222</v>
      </c>
      <c r="F253" t="s">
        <v>223</v>
      </c>
      <c r="G253" s="42">
        <v>40119</v>
      </c>
    </row>
    <row r="254" spans="1:7" outlineLevel="2">
      <c r="A254" t="s">
        <v>186</v>
      </c>
      <c r="B254" t="s">
        <v>187</v>
      </c>
      <c r="C254" s="4">
        <v>2124.08</v>
      </c>
      <c r="D254" t="s">
        <v>9</v>
      </c>
      <c r="E254" t="s">
        <v>73</v>
      </c>
      <c r="F254" t="s">
        <v>74</v>
      </c>
      <c r="G254" s="42">
        <v>40119</v>
      </c>
    </row>
    <row r="255" spans="1:7" outlineLevel="2">
      <c r="A255" t="s">
        <v>186</v>
      </c>
      <c r="B255" t="s">
        <v>187</v>
      </c>
      <c r="C255" s="4">
        <v>99577.5</v>
      </c>
      <c r="D255" t="s">
        <v>9</v>
      </c>
      <c r="E255" t="s">
        <v>49</v>
      </c>
      <c r="F255" t="s">
        <v>50</v>
      </c>
      <c r="G255" s="42">
        <v>40094</v>
      </c>
    </row>
    <row r="256" spans="1:7" outlineLevel="2">
      <c r="A256" t="s">
        <v>186</v>
      </c>
      <c r="B256" t="s">
        <v>187</v>
      </c>
      <c r="C256" s="4">
        <v>1250</v>
      </c>
      <c r="D256" t="s">
        <v>9</v>
      </c>
      <c r="E256" t="s">
        <v>51</v>
      </c>
      <c r="F256" t="s">
        <v>52</v>
      </c>
      <c r="G256" s="42">
        <v>40094</v>
      </c>
    </row>
    <row r="257" spans="1:7" outlineLevel="2">
      <c r="A257" t="s">
        <v>186</v>
      </c>
      <c r="B257" t="s">
        <v>187</v>
      </c>
      <c r="C257" s="4">
        <v>-1250</v>
      </c>
      <c r="D257" t="s">
        <v>9</v>
      </c>
      <c r="E257" t="s">
        <v>175</v>
      </c>
      <c r="F257" t="s">
        <v>224</v>
      </c>
      <c r="G257" s="42">
        <v>40094</v>
      </c>
    </row>
    <row r="258" spans="1:7" outlineLevel="2">
      <c r="A258" t="s">
        <v>186</v>
      </c>
      <c r="B258" t="s">
        <v>187</v>
      </c>
      <c r="C258" s="4">
        <v>-2660.57</v>
      </c>
      <c r="D258" t="s">
        <v>9</v>
      </c>
      <c r="E258" t="s">
        <v>225</v>
      </c>
      <c r="F258" t="s">
        <v>226</v>
      </c>
      <c r="G258" s="42">
        <v>40136</v>
      </c>
    </row>
    <row r="259" spans="1:7" outlineLevel="2">
      <c r="A259" t="s">
        <v>186</v>
      </c>
      <c r="B259" t="s">
        <v>187</v>
      </c>
      <c r="C259" s="4">
        <v>2660.57</v>
      </c>
      <c r="D259" t="s">
        <v>9</v>
      </c>
      <c r="E259" t="s">
        <v>27</v>
      </c>
      <c r="F259" t="s">
        <v>15</v>
      </c>
      <c r="G259" s="42">
        <v>40136</v>
      </c>
    </row>
    <row r="260" spans="1:7" outlineLevel="2">
      <c r="A260" t="s">
        <v>186</v>
      </c>
      <c r="B260" t="s">
        <v>187</v>
      </c>
      <c r="C260" s="4">
        <v>3727</v>
      </c>
      <c r="D260" t="s">
        <v>9</v>
      </c>
      <c r="E260" t="s">
        <v>29</v>
      </c>
      <c r="F260" t="s">
        <v>30</v>
      </c>
      <c r="G260" s="42">
        <v>40141</v>
      </c>
    </row>
    <row r="261" spans="1:7" outlineLevel="2">
      <c r="A261" t="s">
        <v>186</v>
      </c>
      <c r="B261" t="s">
        <v>187</v>
      </c>
      <c r="C261" s="4">
        <v>-3727</v>
      </c>
      <c r="D261" t="s">
        <v>9</v>
      </c>
      <c r="E261" t="s">
        <v>227</v>
      </c>
      <c r="F261" t="s">
        <v>228</v>
      </c>
      <c r="G261" s="42">
        <v>40140</v>
      </c>
    </row>
    <row r="262" spans="1:7" outlineLevel="2">
      <c r="A262" t="s">
        <v>186</v>
      </c>
      <c r="B262" t="s">
        <v>187</v>
      </c>
      <c r="C262" s="4">
        <v>-8000</v>
      </c>
      <c r="D262" t="s">
        <v>9</v>
      </c>
      <c r="E262" t="s">
        <v>229</v>
      </c>
      <c r="F262" t="s">
        <v>230</v>
      </c>
      <c r="G262" s="42">
        <v>40141</v>
      </c>
    </row>
    <row r="263" spans="1:7" outlineLevel="2">
      <c r="A263" t="s">
        <v>186</v>
      </c>
      <c r="B263" t="s">
        <v>187</v>
      </c>
      <c r="C263" s="4">
        <v>8000</v>
      </c>
      <c r="D263" t="s">
        <v>9</v>
      </c>
      <c r="E263" t="s">
        <v>32</v>
      </c>
      <c r="F263" t="s">
        <v>33</v>
      </c>
      <c r="G263" s="42">
        <v>40143</v>
      </c>
    </row>
    <row r="264" spans="1:7" outlineLevel="2">
      <c r="A264" t="s">
        <v>186</v>
      </c>
      <c r="B264" t="s">
        <v>187</v>
      </c>
      <c r="C264" s="4">
        <v>108</v>
      </c>
      <c r="D264" t="s">
        <v>9</v>
      </c>
      <c r="E264" t="s">
        <v>25</v>
      </c>
      <c r="F264" t="s">
        <v>26</v>
      </c>
      <c r="G264" s="42">
        <v>40150</v>
      </c>
    </row>
    <row r="265" spans="1:7" outlineLevel="2">
      <c r="A265" t="s">
        <v>186</v>
      </c>
      <c r="B265" t="s">
        <v>187</v>
      </c>
      <c r="C265" s="4">
        <v>5705.03</v>
      </c>
      <c r="D265" t="s">
        <v>9</v>
      </c>
      <c r="E265" t="s">
        <v>14</v>
      </c>
      <c r="F265" t="s">
        <v>15</v>
      </c>
      <c r="G265" s="42">
        <v>40169</v>
      </c>
    </row>
    <row r="266" spans="1:7" outlineLevel="2">
      <c r="A266" t="s">
        <v>186</v>
      </c>
      <c r="B266" t="s">
        <v>187</v>
      </c>
      <c r="C266" s="4">
        <v>372.87</v>
      </c>
      <c r="D266" t="s">
        <v>9</v>
      </c>
      <c r="E266" t="s">
        <v>12</v>
      </c>
      <c r="F266" t="s">
        <v>13</v>
      </c>
      <c r="G266" s="42">
        <v>40169</v>
      </c>
    </row>
    <row r="267" spans="1:7" outlineLevel="1">
      <c r="A267" s="2" t="s">
        <v>324</v>
      </c>
      <c r="C267" s="4">
        <f>SUBTOTAL(9,C197:C266)</f>
        <v>5.5706550483591855E-12</v>
      </c>
    </row>
    <row r="268" spans="1:7" outlineLevel="2">
      <c r="A268" t="s">
        <v>231</v>
      </c>
      <c r="B268" t="s">
        <v>232</v>
      </c>
      <c r="C268" s="4">
        <v>-7175</v>
      </c>
      <c r="D268" t="s">
        <v>9</v>
      </c>
      <c r="E268" t="s">
        <v>44</v>
      </c>
      <c r="F268" t="s">
        <v>45</v>
      </c>
      <c r="G268" s="42">
        <v>40056</v>
      </c>
    </row>
    <row r="269" spans="1:7" outlineLevel="2">
      <c r="A269" t="s">
        <v>231</v>
      </c>
      <c r="B269" t="s">
        <v>232</v>
      </c>
      <c r="C269" s="4">
        <v>-7175</v>
      </c>
      <c r="D269" t="s">
        <v>9</v>
      </c>
      <c r="E269" t="s">
        <v>121</v>
      </c>
      <c r="F269" t="s">
        <v>122</v>
      </c>
      <c r="G269" s="42">
        <v>39953</v>
      </c>
    </row>
    <row r="270" spans="1:7" outlineLevel="2">
      <c r="A270" t="s">
        <v>231</v>
      </c>
      <c r="B270" t="s">
        <v>232</v>
      </c>
      <c r="C270" s="4">
        <v>-7175</v>
      </c>
      <c r="D270" t="s">
        <v>9</v>
      </c>
      <c r="E270" t="s">
        <v>42</v>
      </c>
      <c r="F270" t="s">
        <v>43</v>
      </c>
      <c r="G270" s="42">
        <v>40056</v>
      </c>
    </row>
    <row r="271" spans="1:7" outlineLevel="2">
      <c r="A271" t="s">
        <v>231</v>
      </c>
      <c r="B271" t="s">
        <v>232</v>
      </c>
      <c r="C271" s="4">
        <v>-7175</v>
      </c>
      <c r="D271" t="s">
        <v>9</v>
      </c>
      <c r="E271" t="s">
        <v>95</v>
      </c>
      <c r="F271" t="s">
        <v>96</v>
      </c>
      <c r="G271" s="42">
        <v>39953</v>
      </c>
    </row>
    <row r="272" spans="1:7" outlineLevel="1">
      <c r="A272" s="2" t="s">
        <v>325</v>
      </c>
      <c r="C272" s="4">
        <f>SUBTOTAL(9,C268:C271)</f>
        <v>-28700</v>
      </c>
    </row>
    <row r="273" spans="1:7" outlineLevel="2">
      <c r="A273" t="s">
        <v>233</v>
      </c>
      <c r="B273" t="s">
        <v>234</v>
      </c>
      <c r="C273" s="4">
        <v>-250</v>
      </c>
      <c r="D273" t="s">
        <v>9</v>
      </c>
      <c r="E273" t="s">
        <v>16</v>
      </c>
      <c r="F273" t="s">
        <v>17</v>
      </c>
      <c r="G273" s="42">
        <v>40162</v>
      </c>
    </row>
    <row r="274" spans="1:7" outlineLevel="2">
      <c r="A274" t="s">
        <v>233</v>
      </c>
      <c r="B274" t="s">
        <v>234</v>
      </c>
      <c r="C274" s="4">
        <v>-250</v>
      </c>
      <c r="D274" t="s">
        <v>9</v>
      </c>
      <c r="E274" t="s">
        <v>48</v>
      </c>
      <c r="F274" t="s">
        <v>17</v>
      </c>
      <c r="G274" s="42">
        <v>40065</v>
      </c>
    </row>
    <row r="275" spans="1:7" outlineLevel="2">
      <c r="A275" t="s">
        <v>233</v>
      </c>
      <c r="B275" t="s">
        <v>234</v>
      </c>
      <c r="C275" s="4">
        <v>-250</v>
      </c>
      <c r="D275" t="s">
        <v>9</v>
      </c>
      <c r="E275" t="s">
        <v>41</v>
      </c>
      <c r="F275" t="s">
        <v>17</v>
      </c>
      <c r="G275" s="42">
        <v>40050</v>
      </c>
    </row>
    <row r="276" spans="1:7" outlineLevel="2">
      <c r="A276" t="s">
        <v>233</v>
      </c>
      <c r="B276" t="s">
        <v>234</v>
      </c>
      <c r="C276" s="4">
        <v>-250</v>
      </c>
      <c r="D276" t="s">
        <v>9</v>
      </c>
      <c r="E276" t="s">
        <v>53</v>
      </c>
      <c r="F276" t="s">
        <v>17</v>
      </c>
      <c r="G276" s="42">
        <v>40094</v>
      </c>
    </row>
    <row r="277" spans="1:7" outlineLevel="2">
      <c r="A277" t="s">
        <v>233</v>
      </c>
      <c r="B277" t="s">
        <v>234</v>
      </c>
      <c r="C277" s="4">
        <v>-250</v>
      </c>
      <c r="D277" t="s">
        <v>9</v>
      </c>
      <c r="E277" t="s">
        <v>83</v>
      </c>
      <c r="F277" t="s">
        <v>17</v>
      </c>
      <c r="G277" s="42">
        <v>40032</v>
      </c>
    </row>
    <row r="278" spans="1:7" outlineLevel="2">
      <c r="A278" t="s">
        <v>233</v>
      </c>
      <c r="B278" t="s">
        <v>234</v>
      </c>
      <c r="C278" s="4">
        <v>-17200</v>
      </c>
      <c r="D278" t="s">
        <v>9</v>
      </c>
      <c r="E278" t="s">
        <v>102</v>
      </c>
      <c r="F278" t="s">
        <v>17</v>
      </c>
      <c r="G278" s="42">
        <v>39843</v>
      </c>
    </row>
    <row r="279" spans="1:7" outlineLevel="2">
      <c r="A279" t="s">
        <v>233</v>
      </c>
      <c r="B279" t="s">
        <v>234</v>
      </c>
      <c r="C279" s="4">
        <v>-6000</v>
      </c>
      <c r="D279" t="s">
        <v>9</v>
      </c>
      <c r="E279" t="s">
        <v>116</v>
      </c>
      <c r="F279" t="s">
        <v>17</v>
      </c>
      <c r="G279" s="42">
        <v>39869</v>
      </c>
    </row>
    <row r="280" spans="1:7" outlineLevel="2">
      <c r="A280" t="s">
        <v>233</v>
      </c>
      <c r="B280" t="s">
        <v>234</v>
      </c>
      <c r="C280" s="4">
        <v>-17250</v>
      </c>
      <c r="D280" t="s">
        <v>9</v>
      </c>
      <c r="E280" t="s">
        <v>102</v>
      </c>
      <c r="F280" t="s">
        <v>17</v>
      </c>
      <c r="G280" s="42">
        <v>39843</v>
      </c>
    </row>
    <row r="281" spans="1:7" outlineLevel="2">
      <c r="A281" t="s">
        <v>233</v>
      </c>
      <c r="B281" t="s">
        <v>234</v>
      </c>
      <c r="C281" s="4">
        <v>17200</v>
      </c>
      <c r="D281" t="s">
        <v>9</v>
      </c>
      <c r="E281" t="s">
        <v>102</v>
      </c>
      <c r="F281" t="s">
        <v>17</v>
      </c>
      <c r="G281" s="42">
        <v>39843</v>
      </c>
    </row>
    <row r="282" spans="1:7" outlineLevel="2">
      <c r="A282" t="s">
        <v>233</v>
      </c>
      <c r="B282" t="s">
        <v>234</v>
      </c>
      <c r="C282" s="4">
        <v>-1000</v>
      </c>
      <c r="D282" t="s">
        <v>9</v>
      </c>
      <c r="E282" t="s">
        <v>103</v>
      </c>
      <c r="F282" t="s">
        <v>17</v>
      </c>
      <c r="G282" s="42">
        <v>39884</v>
      </c>
    </row>
    <row r="283" spans="1:7" outlineLevel="2">
      <c r="A283" t="s">
        <v>233</v>
      </c>
      <c r="B283" t="s">
        <v>234</v>
      </c>
      <c r="C283" s="4">
        <v>-500</v>
      </c>
      <c r="D283" t="s">
        <v>9</v>
      </c>
      <c r="E283" t="s">
        <v>54</v>
      </c>
      <c r="F283" t="s">
        <v>17</v>
      </c>
      <c r="G283" s="42">
        <v>39903</v>
      </c>
    </row>
    <row r="284" spans="1:7" outlineLevel="2">
      <c r="A284" t="s">
        <v>233</v>
      </c>
      <c r="B284" t="s">
        <v>234</v>
      </c>
      <c r="C284" s="4">
        <v>-1500</v>
      </c>
      <c r="D284" t="s">
        <v>9</v>
      </c>
      <c r="E284" t="s">
        <v>63</v>
      </c>
      <c r="F284" t="s">
        <v>17</v>
      </c>
      <c r="G284" s="42">
        <v>39933</v>
      </c>
    </row>
    <row r="285" spans="1:7" outlineLevel="2">
      <c r="A285" t="s">
        <v>233</v>
      </c>
      <c r="B285" t="s">
        <v>234</v>
      </c>
      <c r="C285" s="4">
        <v>-500</v>
      </c>
      <c r="D285" t="s">
        <v>9</v>
      </c>
      <c r="E285" t="s">
        <v>94</v>
      </c>
      <c r="F285" t="s">
        <v>17</v>
      </c>
      <c r="G285" s="42">
        <v>39946</v>
      </c>
    </row>
    <row r="286" spans="1:7" outlineLevel="2">
      <c r="A286" t="s">
        <v>233</v>
      </c>
      <c r="B286" t="s">
        <v>234</v>
      </c>
      <c r="C286" s="4">
        <v>-500</v>
      </c>
      <c r="D286" t="s">
        <v>9</v>
      </c>
      <c r="E286" t="s">
        <v>127</v>
      </c>
      <c r="F286" t="s">
        <v>17</v>
      </c>
      <c r="G286" s="42">
        <v>39962</v>
      </c>
    </row>
    <row r="287" spans="1:7" outlineLevel="2">
      <c r="A287" t="s">
        <v>233</v>
      </c>
      <c r="B287" t="s">
        <v>234</v>
      </c>
      <c r="C287" s="4">
        <v>-500</v>
      </c>
      <c r="D287" t="s">
        <v>9</v>
      </c>
      <c r="E287" t="s">
        <v>80</v>
      </c>
      <c r="F287" t="s">
        <v>17</v>
      </c>
      <c r="G287" s="42">
        <v>40007</v>
      </c>
    </row>
    <row r="288" spans="1:7" outlineLevel="1">
      <c r="A288" s="2" t="s">
        <v>326</v>
      </c>
      <c r="C288" s="4">
        <f>SUBTOTAL(9,C273:C287)</f>
        <v>-29000</v>
      </c>
    </row>
    <row r="289" spans="1:7" outlineLevel="2">
      <c r="A289" t="s">
        <v>235</v>
      </c>
      <c r="B289" t="s">
        <v>236</v>
      </c>
      <c r="C289" s="4">
        <v>1215.56</v>
      </c>
      <c r="D289" t="s">
        <v>9</v>
      </c>
      <c r="E289" t="s">
        <v>188</v>
      </c>
      <c r="F289" t="s">
        <v>237</v>
      </c>
      <c r="G289" s="42">
        <v>40168</v>
      </c>
    </row>
    <row r="290" spans="1:7" outlineLevel="2">
      <c r="A290" t="s">
        <v>235</v>
      </c>
      <c r="B290" t="s">
        <v>236</v>
      </c>
      <c r="C290" s="4">
        <v>1913.6000000000001</v>
      </c>
      <c r="D290" t="s">
        <v>9</v>
      </c>
      <c r="E290" t="s">
        <v>225</v>
      </c>
      <c r="F290" t="s">
        <v>238</v>
      </c>
      <c r="G290" s="42">
        <v>40136</v>
      </c>
    </row>
    <row r="291" spans="1:7" outlineLevel="2">
      <c r="A291" t="s">
        <v>235</v>
      </c>
      <c r="B291" t="s">
        <v>236</v>
      </c>
      <c r="C291" s="4">
        <v>717.6</v>
      </c>
      <c r="D291" t="s">
        <v>9</v>
      </c>
      <c r="E291" t="s">
        <v>203</v>
      </c>
      <c r="F291" t="s">
        <v>239</v>
      </c>
      <c r="G291" s="42">
        <v>39890</v>
      </c>
    </row>
    <row r="292" spans="1:7" outlineLevel="2">
      <c r="A292" t="s">
        <v>235</v>
      </c>
      <c r="B292" t="s">
        <v>236</v>
      </c>
      <c r="C292" s="4">
        <v>2220</v>
      </c>
      <c r="D292" t="s">
        <v>9</v>
      </c>
      <c r="E292" t="s">
        <v>203</v>
      </c>
      <c r="F292" t="s">
        <v>240</v>
      </c>
      <c r="G292" s="42">
        <v>39890</v>
      </c>
    </row>
    <row r="293" spans="1:7" outlineLevel="2">
      <c r="A293" t="s">
        <v>235</v>
      </c>
      <c r="B293" t="s">
        <v>236</v>
      </c>
      <c r="C293" s="4">
        <v>36.74</v>
      </c>
      <c r="D293" t="s">
        <v>9</v>
      </c>
      <c r="E293" t="s">
        <v>219</v>
      </c>
      <c r="F293" t="s">
        <v>220</v>
      </c>
      <c r="G293" s="42">
        <v>40100</v>
      </c>
    </row>
    <row r="294" spans="1:7" outlineLevel="1">
      <c r="A294" s="2" t="s">
        <v>327</v>
      </c>
      <c r="C294" s="4">
        <f>SUBTOTAL(9,C289:C293)</f>
        <v>6103.5</v>
      </c>
    </row>
    <row r="295" spans="1:7" outlineLevel="2">
      <c r="A295" t="s">
        <v>241</v>
      </c>
      <c r="B295" t="s">
        <v>242</v>
      </c>
      <c r="C295" s="4">
        <v>819</v>
      </c>
      <c r="D295" t="s">
        <v>9</v>
      </c>
      <c r="E295" t="s">
        <v>188</v>
      </c>
      <c r="F295" t="s">
        <v>243</v>
      </c>
      <c r="G295" s="42">
        <v>40168</v>
      </c>
    </row>
    <row r="296" spans="1:7" outlineLevel="2">
      <c r="A296" t="s">
        <v>241</v>
      </c>
      <c r="B296" t="s">
        <v>242</v>
      </c>
      <c r="C296" s="4">
        <v>20</v>
      </c>
      <c r="D296" t="s">
        <v>9</v>
      </c>
      <c r="E296" t="s">
        <v>39</v>
      </c>
      <c r="F296" t="s">
        <v>40</v>
      </c>
      <c r="G296" s="42">
        <v>40157</v>
      </c>
    </row>
    <row r="297" spans="1:7" outlineLevel="2">
      <c r="A297" t="s">
        <v>241</v>
      </c>
      <c r="B297" t="s">
        <v>242</v>
      </c>
      <c r="C297" s="4">
        <v>105</v>
      </c>
      <c r="D297" t="s">
        <v>9</v>
      </c>
      <c r="E297" t="s">
        <v>102</v>
      </c>
      <c r="F297" t="s">
        <v>40</v>
      </c>
      <c r="G297" s="42">
        <v>39843</v>
      </c>
    </row>
    <row r="298" spans="1:7" outlineLevel="2">
      <c r="A298" t="s">
        <v>241</v>
      </c>
      <c r="B298" t="s">
        <v>242</v>
      </c>
      <c r="C298" s="4">
        <v>104</v>
      </c>
      <c r="D298" t="s">
        <v>9</v>
      </c>
      <c r="E298" t="s">
        <v>65</v>
      </c>
      <c r="F298" t="s">
        <v>66</v>
      </c>
      <c r="G298" s="42">
        <v>40095</v>
      </c>
    </row>
    <row r="299" spans="1:7" outlineLevel="2">
      <c r="A299" t="s">
        <v>241</v>
      </c>
      <c r="B299" t="s">
        <v>242</v>
      </c>
      <c r="C299" s="4">
        <v>109</v>
      </c>
      <c r="D299" t="s">
        <v>9</v>
      </c>
      <c r="E299" t="s">
        <v>63</v>
      </c>
      <c r="F299" t="s">
        <v>40</v>
      </c>
      <c r="G299" s="42">
        <v>39933</v>
      </c>
    </row>
    <row r="300" spans="1:7" outlineLevel="2">
      <c r="A300" t="s">
        <v>241</v>
      </c>
      <c r="B300" t="s">
        <v>242</v>
      </c>
      <c r="C300" s="4">
        <v>104</v>
      </c>
      <c r="D300" t="s">
        <v>9</v>
      </c>
      <c r="E300" t="s">
        <v>80</v>
      </c>
      <c r="F300" t="s">
        <v>40</v>
      </c>
      <c r="G300" s="42">
        <v>40007</v>
      </c>
    </row>
    <row r="301" spans="1:7" outlineLevel="1">
      <c r="A301" s="2" t="s">
        <v>328</v>
      </c>
      <c r="C301" s="4">
        <f>SUBTOTAL(9,C295:C300)</f>
        <v>1261</v>
      </c>
    </row>
    <row r="302" spans="1:7" outlineLevel="2">
      <c r="A302" t="s">
        <v>244</v>
      </c>
      <c r="B302" t="s">
        <v>245</v>
      </c>
      <c r="C302" s="4">
        <v>-260</v>
      </c>
      <c r="D302" t="s">
        <v>9</v>
      </c>
      <c r="E302" t="s">
        <v>198</v>
      </c>
      <c r="F302" t="s">
        <v>246</v>
      </c>
      <c r="G302" s="42">
        <v>39849</v>
      </c>
    </row>
    <row r="303" spans="1:7" outlineLevel="2">
      <c r="A303" t="s">
        <v>244</v>
      </c>
      <c r="B303" t="s">
        <v>245</v>
      </c>
      <c r="C303" s="4">
        <v>150.6</v>
      </c>
      <c r="D303" t="s">
        <v>9</v>
      </c>
      <c r="E303" t="s">
        <v>188</v>
      </c>
      <c r="F303" t="s">
        <v>247</v>
      </c>
      <c r="G303" s="42">
        <v>40168</v>
      </c>
    </row>
    <row r="304" spans="1:7" outlineLevel="2">
      <c r="A304" t="s">
        <v>244</v>
      </c>
      <c r="B304" t="s">
        <v>245</v>
      </c>
      <c r="C304" s="4">
        <v>260</v>
      </c>
      <c r="D304" t="s">
        <v>118</v>
      </c>
      <c r="E304" t="s">
        <v>198</v>
      </c>
      <c r="F304" t="s">
        <v>199</v>
      </c>
      <c r="G304" s="42">
        <v>39849</v>
      </c>
    </row>
    <row r="305" spans="1:7" outlineLevel="2">
      <c r="A305" t="s">
        <v>244</v>
      </c>
      <c r="B305" t="s">
        <v>245</v>
      </c>
      <c r="C305" s="4">
        <v>90.26</v>
      </c>
      <c r="D305" t="s">
        <v>9</v>
      </c>
      <c r="E305" t="s">
        <v>203</v>
      </c>
      <c r="F305" t="s">
        <v>248</v>
      </c>
      <c r="G305" s="42">
        <v>39890</v>
      </c>
    </row>
    <row r="306" spans="1:7" outlineLevel="2">
      <c r="A306" t="s">
        <v>244</v>
      </c>
      <c r="B306" t="s">
        <v>245</v>
      </c>
      <c r="C306" s="4">
        <v>632</v>
      </c>
      <c r="D306" t="s">
        <v>118</v>
      </c>
      <c r="E306" t="s">
        <v>204</v>
      </c>
      <c r="F306" t="s">
        <v>205</v>
      </c>
      <c r="G306" s="42">
        <v>39890</v>
      </c>
    </row>
    <row r="307" spans="1:7" outlineLevel="2">
      <c r="A307" t="s">
        <v>244</v>
      </c>
      <c r="B307" t="s">
        <v>245</v>
      </c>
      <c r="C307" s="4">
        <v>1278</v>
      </c>
      <c r="D307" t="s">
        <v>118</v>
      </c>
      <c r="E307" t="s">
        <v>206</v>
      </c>
      <c r="F307" t="s">
        <v>207</v>
      </c>
      <c r="G307" s="42">
        <v>39890</v>
      </c>
    </row>
    <row r="308" spans="1:7" outlineLevel="2">
      <c r="A308" t="s">
        <v>244</v>
      </c>
      <c r="B308" t="s">
        <v>245</v>
      </c>
      <c r="C308" s="4">
        <v>358</v>
      </c>
      <c r="D308" t="s">
        <v>9</v>
      </c>
      <c r="E308" t="s">
        <v>210</v>
      </c>
      <c r="F308" t="s">
        <v>211</v>
      </c>
      <c r="G308" s="42">
        <v>39909</v>
      </c>
    </row>
    <row r="309" spans="1:7" outlineLevel="2">
      <c r="A309" t="s">
        <v>244</v>
      </c>
      <c r="B309" t="s">
        <v>245</v>
      </c>
      <c r="C309" s="4">
        <v>108</v>
      </c>
      <c r="D309" t="s">
        <v>9</v>
      </c>
      <c r="E309" t="s">
        <v>212</v>
      </c>
      <c r="F309" t="s">
        <v>60</v>
      </c>
      <c r="G309" s="42">
        <v>39931</v>
      </c>
    </row>
    <row r="310" spans="1:7" outlineLevel="2">
      <c r="A310" t="s">
        <v>244</v>
      </c>
      <c r="B310" t="s">
        <v>245</v>
      </c>
      <c r="C310" s="4">
        <v>108</v>
      </c>
      <c r="D310" t="s">
        <v>9</v>
      </c>
      <c r="E310" t="s">
        <v>221</v>
      </c>
      <c r="F310" t="s">
        <v>72</v>
      </c>
      <c r="G310" s="42">
        <v>40107</v>
      </c>
    </row>
    <row r="311" spans="1:7" outlineLevel="2">
      <c r="A311" t="s">
        <v>244</v>
      </c>
      <c r="B311" t="s">
        <v>245</v>
      </c>
      <c r="C311" s="4">
        <v>2124.08</v>
      </c>
      <c r="D311" t="s">
        <v>118</v>
      </c>
      <c r="E311" t="s">
        <v>222</v>
      </c>
      <c r="F311" t="s">
        <v>223</v>
      </c>
      <c r="G311" s="42">
        <v>40119</v>
      </c>
    </row>
    <row r="312" spans="1:7" outlineLevel="2">
      <c r="A312" t="s">
        <v>244</v>
      </c>
      <c r="B312" t="s">
        <v>245</v>
      </c>
      <c r="C312" s="4">
        <v>469.92</v>
      </c>
      <c r="D312" t="s">
        <v>9</v>
      </c>
      <c r="E312" t="s">
        <v>225</v>
      </c>
      <c r="F312" t="s">
        <v>226</v>
      </c>
      <c r="G312" s="42">
        <v>40136</v>
      </c>
    </row>
    <row r="313" spans="1:7" outlineLevel="2">
      <c r="A313" t="s">
        <v>244</v>
      </c>
      <c r="B313" t="s">
        <v>245</v>
      </c>
      <c r="C313" s="4">
        <v>108</v>
      </c>
      <c r="D313" t="s">
        <v>118</v>
      </c>
      <c r="E313" t="s">
        <v>191</v>
      </c>
      <c r="F313" t="s">
        <v>26</v>
      </c>
      <c r="G313" s="42">
        <v>40150</v>
      </c>
    </row>
    <row r="314" spans="1:7" outlineLevel="2">
      <c r="A314" t="s">
        <v>244</v>
      </c>
      <c r="B314" t="s">
        <v>245</v>
      </c>
      <c r="C314" s="4">
        <v>750</v>
      </c>
      <c r="D314" t="s">
        <v>118</v>
      </c>
      <c r="E314" t="s">
        <v>192</v>
      </c>
      <c r="F314" t="s">
        <v>21</v>
      </c>
      <c r="G314" s="42">
        <v>40154</v>
      </c>
    </row>
    <row r="315" spans="1:7" outlineLevel="2">
      <c r="A315" t="s">
        <v>244</v>
      </c>
      <c r="B315" t="s">
        <v>245</v>
      </c>
      <c r="C315" s="4">
        <v>629</v>
      </c>
      <c r="D315" t="s">
        <v>118</v>
      </c>
      <c r="E315" t="s">
        <v>194</v>
      </c>
      <c r="F315" t="s">
        <v>195</v>
      </c>
      <c r="G315" s="42">
        <v>40154</v>
      </c>
    </row>
    <row r="316" spans="1:7" outlineLevel="2">
      <c r="A316" t="s">
        <v>244</v>
      </c>
      <c r="B316" t="s">
        <v>245</v>
      </c>
      <c r="C316" s="4">
        <v>2262</v>
      </c>
      <c r="D316" t="s">
        <v>118</v>
      </c>
      <c r="E316" t="s">
        <v>196</v>
      </c>
      <c r="F316" t="s">
        <v>197</v>
      </c>
      <c r="G316" s="42">
        <v>40154</v>
      </c>
    </row>
    <row r="317" spans="1:7" outlineLevel="1">
      <c r="A317" s="2" t="s">
        <v>329</v>
      </c>
      <c r="C317" s="4">
        <f>SUBTOTAL(9,C302:C316)</f>
        <v>9067.86</v>
      </c>
    </row>
    <row r="318" spans="1:7" outlineLevel="2">
      <c r="A318" t="s">
        <v>249</v>
      </c>
      <c r="B318" t="s">
        <v>250</v>
      </c>
      <c r="C318" s="4">
        <v>1199</v>
      </c>
      <c r="D318" t="s">
        <v>9</v>
      </c>
      <c r="E318" t="s">
        <v>188</v>
      </c>
      <c r="F318" t="s">
        <v>251</v>
      </c>
      <c r="G318" s="42">
        <v>40168</v>
      </c>
    </row>
    <row r="319" spans="1:7" outlineLevel="2">
      <c r="A319" t="s">
        <v>249</v>
      </c>
      <c r="B319" t="s">
        <v>250</v>
      </c>
      <c r="C319" s="4">
        <v>749</v>
      </c>
      <c r="D319" t="s">
        <v>9</v>
      </c>
      <c r="E319" t="s">
        <v>188</v>
      </c>
      <c r="F319" t="s">
        <v>252</v>
      </c>
      <c r="G319" s="42">
        <v>40168</v>
      </c>
    </row>
    <row r="320" spans="1:7" outlineLevel="2">
      <c r="A320" t="s">
        <v>249</v>
      </c>
      <c r="B320" t="s">
        <v>250</v>
      </c>
      <c r="C320" s="4">
        <v>1199</v>
      </c>
      <c r="D320" t="s">
        <v>9</v>
      </c>
      <c r="E320" t="s">
        <v>188</v>
      </c>
      <c r="F320" t="s">
        <v>253</v>
      </c>
      <c r="G320" s="42">
        <v>40168</v>
      </c>
    </row>
    <row r="321" spans="1:7" outlineLevel="2">
      <c r="A321" t="s">
        <v>249</v>
      </c>
      <c r="B321" t="s">
        <v>250</v>
      </c>
      <c r="C321" s="4">
        <v>372.87</v>
      </c>
      <c r="D321" t="s">
        <v>9</v>
      </c>
      <c r="E321" t="s">
        <v>188</v>
      </c>
      <c r="F321" t="s">
        <v>254</v>
      </c>
      <c r="G321" s="42">
        <v>40168</v>
      </c>
    </row>
    <row r="322" spans="1:7" outlineLevel="2">
      <c r="A322" t="s">
        <v>249</v>
      </c>
      <c r="B322" t="s">
        <v>250</v>
      </c>
      <c r="C322" s="4">
        <v>372.87</v>
      </c>
      <c r="D322" t="s">
        <v>9</v>
      </c>
      <c r="E322" t="s">
        <v>189</v>
      </c>
      <c r="F322" t="s">
        <v>190</v>
      </c>
      <c r="G322" s="42">
        <v>40168</v>
      </c>
    </row>
    <row r="323" spans="1:7" outlineLevel="1">
      <c r="A323" s="2" t="s">
        <v>330</v>
      </c>
      <c r="C323" s="4">
        <f>SUBTOTAL(9,C318:C322)</f>
        <v>3892.74</v>
      </c>
    </row>
    <row r="324" spans="1:7" outlineLevel="2">
      <c r="A324" t="s">
        <v>255</v>
      </c>
      <c r="B324" t="s">
        <v>256</v>
      </c>
      <c r="C324" s="4">
        <v>277.05</v>
      </c>
      <c r="D324" t="s">
        <v>9</v>
      </c>
      <c r="E324" t="s">
        <v>225</v>
      </c>
      <c r="F324" t="s">
        <v>257</v>
      </c>
      <c r="G324" s="42">
        <v>40136</v>
      </c>
    </row>
    <row r="325" spans="1:7" outlineLevel="1">
      <c r="A325" s="2" t="s">
        <v>331</v>
      </c>
      <c r="C325" s="4">
        <f>SUBTOTAL(9,C324:C324)</f>
        <v>277.05</v>
      </c>
    </row>
    <row r="326" spans="1:7" outlineLevel="2">
      <c r="A326" t="s">
        <v>258</v>
      </c>
      <c r="B326" t="s">
        <v>259</v>
      </c>
      <c r="C326" s="4">
        <v>-1360</v>
      </c>
      <c r="D326" t="s">
        <v>147</v>
      </c>
      <c r="E326" t="s">
        <v>18</v>
      </c>
      <c r="F326" t="s">
        <v>19</v>
      </c>
      <c r="G326" s="42">
        <v>40157</v>
      </c>
    </row>
    <row r="327" spans="1:7" outlineLevel="2">
      <c r="A327" t="s">
        <v>258</v>
      </c>
      <c r="B327" t="s">
        <v>259</v>
      </c>
      <c r="C327" s="4">
        <v>-1160</v>
      </c>
      <c r="D327" t="s">
        <v>147</v>
      </c>
      <c r="E327" t="s">
        <v>31</v>
      </c>
      <c r="F327" t="s">
        <v>19</v>
      </c>
      <c r="G327" s="42">
        <v>40141</v>
      </c>
    </row>
    <row r="328" spans="1:7" outlineLevel="2">
      <c r="A328" t="s">
        <v>258</v>
      </c>
      <c r="B328" t="s">
        <v>259</v>
      </c>
      <c r="C328" s="4">
        <v>-5800</v>
      </c>
      <c r="D328" t="s">
        <v>147</v>
      </c>
      <c r="E328" t="s">
        <v>28</v>
      </c>
      <c r="F328" t="s">
        <v>19</v>
      </c>
      <c r="G328" s="42">
        <v>40136</v>
      </c>
    </row>
    <row r="329" spans="1:7" outlineLevel="2">
      <c r="A329" t="s">
        <v>258</v>
      </c>
      <c r="B329" t="s">
        <v>259</v>
      </c>
      <c r="C329" s="4">
        <v>-1160</v>
      </c>
      <c r="D329" t="s">
        <v>147</v>
      </c>
      <c r="E329" t="s">
        <v>34</v>
      </c>
      <c r="F329" t="s">
        <v>19</v>
      </c>
      <c r="G329" s="42">
        <v>40144</v>
      </c>
    </row>
    <row r="330" spans="1:7" outlineLevel="2">
      <c r="A330" t="s">
        <v>258</v>
      </c>
      <c r="B330" t="s">
        <v>259</v>
      </c>
      <c r="C330" s="4">
        <v>-4640</v>
      </c>
      <c r="D330" t="s">
        <v>147</v>
      </c>
      <c r="E330" t="s">
        <v>24</v>
      </c>
      <c r="F330" t="s">
        <v>19</v>
      </c>
      <c r="G330" s="42">
        <v>40154</v>
      </c>
    </row>
    <row r="331" spans="1:7" outlineLevel="2">
      <c r="A331" t="s">
        <v>258</v>
      </c>
      <c r="B331" t="s">
        <v>259</v>
      </c>
      <c r="C331" s="4">
        <v>-1160</v>
      </c>
      <c r="D331" t="s">
        <v>147</v>
      </c>
      <c r="E331" t="s">
        <v>128</v>
      </c>
      <c r="F331" t="s">
        <v>19</v>
      </c>
      <c r="G331" s="42">
        <v>40130</v>
      </c>
    </row>
    <row r="332" spans="1:7" outlineLevel="2">
      <c r="A332" t="s">
        <v>258</v>
      </c>
      <c r="B332" t="s">
        <v>259</v>
      </c>
      <c r="C332" s="4">
        <v>-4800</v>
      </c>
      <c r="D332" t="s">
        <v>156</v>
      </c>
      <c r="E332" t="s">
        <v>102</v>
      </c>
      <c r="F332" t="s">
        <v>56</v>
      </c>
      <c r="G332" s="42">
        <v>39843</v>
      </c>
    </row>
    <row r="333" spans="1:7" outlineLevel="2">
      <c r="A333" t="s">
        <v>258</v>
      </c>
      <c r="B333" t="s">
        <v>259</v>
      </c>
      <c r="C333" s="4">
        <v>-720</v>
      </c>
      <c r="D333" t="s">
        <v>165</v>
      </c>
      <c r="E333" t="s">
        <v>174</v>
      </c>
      <c r="F333" t="s">
        <v>104</v>
      </c>
      <c r="G333" s="42">
        <v>39853</v>
      </c>
    </row>
    <row r="334" spans="1:7" outlineLevel="2">
      <c r="A334" t="s">
        <v>258</v>
      </c>
      <c r="B334" t="s">
        <v>259</v>
      </c>
      <c r="C334" s="4">
        <v>-240</v>
      </c>
      <c r="D334" t="s">
        <v>156</v>
      </c>
      <c r="E334" t="s">
        <v>174</v>
      </c>
      <c r="F334" t="s">
        <v>56</v>
      </c>
      <c r="G334" s="42">
        <v>39853</v>
      </c>
    </row>
    <row r="335" spans="1:7" outlineLevel="2">
      <c r="A335" t="s">
        <v>258</v>
      </c>
      <c r="B335" t="s">
        <v>259</v>
      </c>
      <c r="C335" s="4">
        <v>-2000</v>
      </c>
      <c r="D335" t="s">
        <v>152</v>
      </c>
      <c r="E335" t="s">
        <v>116</v>
      </c>
      <c r="F335" t="s">
        <v>55</v>
      </c>
      <c r="G335" s="42">
        <v>39869</v>
      </c>
    </row>
    <row r="336" spans="1:7" outlineLevel="2">
      <c r="A336" t="s">
        <v>258</v>
      </c>
      <c r="B336" t="s">
        <v>259</v>
      </c>
      <c r="C336" s="4">
        <v>-7920</v>
      </c>
      <c r="D336" t="s">
        <v>165</v>
      </c>
      <c r="E336" t="s">
        <v>116</v>
      </c>
      <c r="F336" t="s">
        <v>104</v>
      </c>
      <c r="G336" s="42">
        <v>39869</v>
      </c>
    </row>
    <row r="337" spans="1:7" outlineLevel="2">
      <c r="A337" t="s">
        <v>258</v>
      </c>
      <c r="B337" t="s">
        <v>259</v>
      </c>
      <c r="C337" s="4">
        <v>-960</v>
      </c>
      <c r="D337" t="s">
        <v>156</v>
      </c>
      <c r="E337" t="s">
        <v>116</v>
      </c>
      <c r="F337" t="s">
        <v>56</v>
      </c>
      <c r="G337" s="42">
        <v>39869</v>
      </c>
    </row>
    <row r="338" spans="1:7" outlineLevel="2">
      <c r="A338" t="s">
        <v>258</v>
      </c>
      <c r="B338" t="s">
        <v>259</v>
      </c>
      <c r="C338" s="4">
        <v>-20800</v>
      </c>
      <c r="D338" t="s">
        <v>152</v>
      </c>
      <c r="E338" t="s">
        <v>103</v>
      </c>
      <c r="F338" t="s">
        <v>55</v>
      </c>
      <c r="G338" s="42">
        <v>39884</v>
      </c>
    </row>
    <row r="339" spans="1:7" outlineLevel="2">
      <c r="A339" t="s">
        <v>258</v>
      </c>
      <c r="B339" t="s">
        <v>259</v>
      </c>
      <c r="C339" s="4">
        <v>-720</v>
      </c>
      <c r="D339" t="s">
        <v>165</v>
      </c>
      <c r="E339" t="s">
        <v>103</v>
      </c>
      <c r="F339" t="s">
        <v>104</v>
      </c>
      <c r="G339" s="42">
        <v>39884</v>
      </c>
    </row>
    <row r="340" spans="1:7" outlineLevel="2">
      <c r="A340" t="s">
        <v>258</v>
      </c>
      <c r="B340" t="s">
        <v>259</v>
      </c>
      <c r="C340" s="4">
        <v>4000</v>
      </c>
      <c r="D340" t="s">
        <v>177</v>
      </c>
      <c r="E340" t="s">
        <v>63</v>
      </c>
      <c r="F340" t="s">
        <v>64</v>
      </c>
      <c r="G340" s="42">
        <v>39933</v>
      </c>
    </row>
    <row r="341" spans="1:7" outlineLevel="2">
      <c r="A341" t="s">
        <v>258</v>
      </c>
      <c r="B341" t="s">
        <v>259</v>
      </c>
      <c r="C341" s="4">
        <v>-4200</v>
      </c>
      <c r="D341" t="s">
        <v>152</v>
      </c>
      <c r="E341" t="s">
        <v>102</v>
      </c>
      <c r="F341" t="s">
        <v>55</v>
      </c>
      <c r="G341" s="42">
        <v>39843</v>
      </c>
    </row>
    <row r="342" spans="1:7" outlineLevel="2">
      <c r="A342" t="s">
        <v>258</v>
      </c>
      <c r="B342" t="s">
        <v>259</v>
      </c>
      <c r="C342" s="4">
        <v>-2160</v>
      </c>
      <c r="D342" t="s">
        <v>165</v>
      </c>
      <c r="E342" t="s">
        <v>102</v>
      </c>
      <c r="F342" t="s">
        <v>104</v>
      </c>
      <c r="G342" s="42">
        <v>39843</v>
      </c>
    </row>
    <row r="343" spans="1:7" outlineLevel="2">
      <c r="A343" t="s">
        <v>258</v>
      </c>
      <c r="B343" t="s">
        <v>259</v>
      </c>
      <c r="C343" s="4">
        <v>-4000</v>
      </c>
      <c r="D343" t="s">
        <v>177</v>
      </c>
      <c r="E343" t="s">
        <v>63</v>
      </c>
      <c r="F343" t="s">
        <v>64</v>
      </c>
      <c r="G343" s="42">
        <v>39933</v>
      </c>
    </row>
    <row r="344" spans="1:7" outlineLevel="2">
      <c r="A344" t="s">
        <v>258</v>
      </c>
      <c r="B344" t="s">
        <v>259</v>
      </c>
      <c r="C344" s="4">
        <v>-4000</v>
      </c>
      <c r="D344" t="s">
        <v>177</v>
      </c>
      <c r="E344" t="s">
        <v>63</v>
      </c>
      <c r="F344" t="s">
        <v>64</v>
      </c>
      <c r="G344" s="42">
        <v>39933</v>
      </c>
    </row>
    <row r="345" spans="1:7" outlineLevel="2">
      <c r="A345" t="s">
        <v>258</v>
      </c>
      <c r="B345" t="s">
        <v>259</v>
      </c>
      <c r="C345" s="4">
        <v>-240</v>
      </c>
      <c r="D345" t="s">
        <v>156</v>
      </c>
      <c r="E345" t="s">
        <v>63</v>
      </c>
      <c r="F345" t="s">
        <v>56</v>
      </c>
      <c r="G345" s="42">
        <v>39933</v>
      </c>
    </row>
    <row r="346" spans="1:7" outlineLevel="2">
      <c r="A346" t="s">
        <v>258</v>
      </c>
      <c r="B346" t="s">
        <v>259</v>
      </c>
      <c r="C346" s="4">
        <v>-1000</v>
      </c>
      <c r="D346" t="s">
        <v>162</v>
      </c>
      <c r="E346" t="s">
        <v>46</v>
      </c>
      <c r="F346" t="s">
        <v>47</v>
      </c>
      <c r="G346" s="42">
        <v>40057</v>
      </c>
    </row>
    <row r="347" spans="1:7" outlineLevel="2">
      <c r="A347" t="s">
        <v>258</v>
      </c>
      <c r="B347" t="s">
        <v>259</v>
      </c>
      <c r="C347" s="4">
        <v>-7000</v>
      </c>
      <c r="D347" t="s">
        <v>162</v>
      </c>
      <c r="E347" t="s">
        <v>48</v>
      </c>
      <c r="F347" t="s">
        <v>47</v>
      </c>
      <c r="G347" s="42">
        <v>40065</v>
      </c>
    </row>
    <row r="348" spans="1:7" outlineLevel="2">
      <c r="A348" t="s">
        <v>258</v>
      </c>
      <c r="B348" t="s">
        <v>259</v>
      </c>
      <c r="C348" s="4">
        <v>-1360</v>
      </c>
      <c r="D348" t="s">
        <v>147</v>
      </c>
      <c r="E348" t="s">
        <v>53</v>
      </c>
      <c r="F348" t="s">
        <v>19</v>
      </c>
      <c r="G348" s="42">
        <v>40094</v>
      </c>
    </row>
    <row r="349" spans="1:7" outlineLevel="2">
      <c r="A349" t="s">
        <v>258</v>
      </c>
      <c r="B349" t="s">
        <v>259</v>
      </c>
      <c r="C349" s="4">
        <v>-15496</v>
      </c>
      <c r="D349" t="s">
        <v>162</v>
      </c>
      <c r="E349" t="s">
        <v>53</v>
      </c>
      <c r="F349" t="s">
        <v>47</v>
      </c>
      <c r="G349" s="42">
        <v>40094</v>
      </c>
    </row>
    <row r="350" spans="1:7" outlineLevel="2">
      <c r="A350" t="s">
        <v>258</v>
      </c>
      <c r="B350" t="s">
        <v>259</v>
      </c>
      <c r="C350" s="4">
        <v>1250</v>
      </c>
      <c r="D350" t="s">
        <v>162</v>
      </c>
      <c r="E350" t="s">
        <v>175</v>
      </c>
      <c r="F350" t="s">
        <v>224</v>
      </c>
      <c r="G350" s="42">
        <v>40094</v>
      </c>
    </row>
    <row r="351" spans="1:7" outlineLevel="2">
      <c r="A351" t="s">
        <v>258</v>
      </c>
      <c r="B351" t="s">
        <v>259</v>
      </c>
      <c r="C351" s="4">
        <v>-10800</v>
      </c>
      <c r="D351" t="s">
        <v>152</v>
      </c>
      <c r="E351" t="s">
        <v>54</v>
      </c>
      <c r="F351" t="s">
        <v>55</v>
      </c>
      <c r="G351" s="42">
        <v>39903</v>
      </c>
    </row>
    <row r="352" spans="1:7" outlineLevel="2">
      <c r="A352" t="s">
        <v>258</v>
      </c>
      <c r="B352" t="s">
        <v>259</v>
      </c>
      <c r="C352" s="4">
        <v>-240</v>
      </c>
      <c r="D352" t="s">
        <v>156</v>
      </c>
      <c r="E352" t="s">
        <v>54</v>
      </c>
      <c r="F352" t="s">
        <v>56</v>
      </c>
      <c r="G352" s="42">
        <v>39903</v>
      </c>
    </row>
    <row r="353" spans="1:7" outlineLevel="2">
      <c r="A353" t="s">
        <v>258</v>
      </c>
      <c r="B353" t="s">
        <v>259</v>
      </c>
      <c r="C353" s="4">
        <v>-896</v>
      </c>
      <c r="D353" t="s">
        <v>162</v>
      </c>
      <c r="E353" t="s">
        <v>65</v>
      </c>
      <c r="F353" t="s">
        <v>47</v>
      </c>
      <c r="G353" s="42">
        <v>40095</v>
      </c>
    </row>
    <row r="354" spans="1:7" outlineLevel="2">
      <c r="A354" t="s">
        <v>258</v>
      </c>
      <c r="B354" t="s">
        <v>259</v>
      </c>
      <c r="C354" s="4">
        <v>1000</v>
      </c>
      <c r="D354" t="s">
        <v>162</v>
      </c>
      <c r="E354" t="s">
        <v>175</v>
      </c>
      <c r="F354" t="s">
        <v>176</v>
      </c>
      <c r="G354" s="42">
        <v>40094</v>
      </c>
    </row>
    <row r="355" spans="1:7" outlineLevel="2">
      <c r="A355" t="s">
        <v>258</v>
      </c>
      <c r="B355" t="s">
        <v>259</v>
      </c>
      <c r="C355" s="4">
        <v>-1250</v>
      </c>
      <c r="D355" t="s">
        <v>162</v>
      </c>
      <c r="E355" t="s">
        <v>175</v>
      </c>
      <c r="F355" t="s">
        <v>176</v>
      </c>
      <c r="G355" s="42">
        <v>40094</v>
      </c>
    </row>
    <row r="356" spans="1:7" outlineLevel="2">
      <c r="A356" t="s">
        <v>258</v>
      </c>
      <c r="B356" t="s">
        <v>259</v>
      </c>
      <c r="C356" s="4">
        <v>-600</v>
      </c>
      <c r="D356" t="s">
        <v>162</v>
      </c>
      <c r="E356" t="s">
        <v>75</v>
      </c>
      <c r="F356" t="s">
        <v>47</v>
      </c>
      <c r="G356" s="42">
        <v>40123</v>
      </c>
    </row>
    <row r="357" spans="1:7" outlineLevel="2">
      <c r="A357" t="s">
        <v>258</v>
      </c>
      <c r="B357" t="s">
        <v>259</v>
      </c>
      <c r="C357" s="4">
        <v>-1160</v>
      </c>
      <c r="D357" t="s">
        <v>147</v>
      </c>
      <c r="E357" t="s">
        <v>86</v>
      </c>
      <c r="F357" t="s">
        <v>19</v>
      </c>
      <c r="G357" s="42">
        <v>40129</v>
      </c>
    </row>
    <row r="358" spans="1:7" outlineLevel="1">
      <c r="A358" s="2" t="s">
        <v>332</v>
      </c>
      <c r="C358" s="4">
        <f>SUBTOTAL(9,C326:C357)</f>
        <v>-101592</v>
      </c>
    </row>
    <row r="359" spans="1:7" outlineLevel="2">
      <c r="A359" t="s">
        <v>260</v>
      </c>
      <c r="B359" t="s">
        <v>261</v>
      </c>
      <c r="C359" s="4">
        <v>3000</v>
      </c>
      <c r="D359" t="s">
        <v>147</v>
      </c>
      <c r="E359" t="s">
        <v>227</v>
      </c>
      <c r="F359" t="s">
        <v>262</v>
      </c>
      <c r="G359" s="42">
        <v>40140</v>
      </c>
    </row>
    <row r="360" spans="1:7" outlineLevel="2">
      <c r="A360" t="s">
        <v>260</v>
      </c>
      <c r="B360" t="s">
        <v>261</v>
      </c>
      <c r="C360" s="4">
        <v>15000</v>
      </c>
      <c r="D360" t="s">
        <v>152</v>
      </c>
      <c r="E360" t="s">
        <v>215</v>
      </c>
      <c r="F360" t="s">
        <v>216</v>
      </c>
      <c r="G360" s="42">
        <v>39962</v>
      </c>
    </row>
    <row r="361" spans="1:7" outlineLevel="1">
      <c r="A361" s="2" t="s">
        <v>333</v>
      </c>
      <c r="C361" s="4">
        <f>SUBTOTAL(9,C359:C360)</f>
        <v>18000</v>
      </c>
    </row>
    <row r="362" spans="1:7" outlineLevel="2">
      <c r="A362" t="s">
        <v>263</v>
      </c>
      <c r="B362" t="s">
        <v>264</v>
      </c>
      <c r="C362" s="4">
        <v>4188.8</v>
      </c>
      <c r="D362" t="s">
        <v>147</v>
      </c>
      <c r="E362" t="s">
        <v>148</v>
      </c>
      <c r="F362" t="s">
        <v>149</v>
      </c>
      <c r="G362" s="42">
        <v>40154</v>
      </c>
    </row>
    <row r="363" spans="1:7" outlineLevel="2">
      <c r="A363" t="s">
        <v>263</v>
      </c>
      <c r="B363" t="s">
        <v>264</v>
      </c>
      <c r="C363" s="4">
        <v>2320</v>
      </c>
      <c r="D363" t="s">
        <v>156</v>
      </c>
      <c r="E363" t="s">
        <v>157</v>
      </c>
      <c r="F363" t="s">
        <v>158</v>
      </c>
      <c r="G363" s="42">
        <v>39853</v>
      </c>
    </row>
    <row r="364" spans="1:7" outlineLevel="2">
      <c r="A364" t="s">
        <v>263</v>
      </c>
      <c r="B364" t="s">
        <v>264</v>
      </c>
      <c r="C364" s="4">
        <v>3060</v>
      </c>
      <c r="D364" t="s">
        <v>156</v>
      </c>
      <c r="E364" t="s">
        <v>159</v>
      </c>
      <c r="F364" t="s">
        <v>110</v>
      </c>
      <c r="G364" s="42">
        <v>39853</v>
      </c>
    </row>
    <row r="365" spans="1:7" outlineLevel="2">
      <c r="A365" t="s">
        <v>263</v>
      </c>
      <c r="B365" t="s">
        <v>264</v>
      </c>
      <c r="C365" s="4">
        <v>2560</v>
      </c>
      <c r="D365" t="s">
        <v>152</v>
      </c>
      <c r="E365" t="s">
        <v>153</v>
      </c>
      <c r="F365" t="s">
        <v>99</v>
      </c>
      <c r="G365" s="42">
        <v>39888</v>
      </c>
    </row>
    <row r="366" spans="1:7" outlineLevel="2">
      <c r="A366" t="s">
        <v>263</v>
      </c>
      <c r="B366" t="s">
        <v>264</v>
      </c>
      <c r="C366" s="4">
        <v>2560</v>
      </c>
      <c r="D366" t="s">
        <v>152</v>
      </c>
      <c r="E366" t="s">
        <v>154</v>
      </c>
      <c r="F366" t="s">
        <v>101</v>
      </c>
      <c r="G366" s="42">
        <v>39888</v>
      </c>
    </row>
    <row r="367" spans="1:7" outlineLevel="2">
      <c r="A367" t="s">
        <v>263</v>
      </c>
      <c r="B367" t="s">
        <v>264</v>
      </c>
      <c r="C367" s="4">
        <v>4708.8</v>
      </c>
      <c r="D367" t="s">
        <v>165</v>
      </c>
      <c r="E367" t="s">
        <v>166</v>
      </c>
      <c r="F367" t="s">
        <v>167</v>
      </c>
      <c r="G367" s="42">
        <v>39994</v>
      </c>
    </row>
    <row r="368" spans="1:7" outlineLevel="2">
      <c r="A368" t="s">
        <v>263</v>
      </c>
      <c r="B368" t="s">
        <v>264</v>
      </c>
      <c r="C368" s="4">
        <v>336</v>
      </c>
      <c r="D368" t="s">
        <v>165</v>
      </c>
      <c r="E368" t="s">
        <v>168</v>
      </c>
      <c r="F368" t="s">
        <v>169</v>
      </c>
      <c r="G368" s="42">
        <v>39994</v>
      </c>
    </row>
    <row r="369" spans="1:7" outlineLevel="2">
      <c r="A369" t="s">
        <v>263</v>
      </c>
      <c r="B369" t="s">
        <v>264</v>
      </c>
      <c r="C369" s="4">
        <v>79662</v>
      </c>
      <c r="D369" t="s">
        <v>162</v>
      </c>
      <c r="E369" t="s">
        <v>163</v>
      </c>
      <c r="F369" t="s">
        <v>164</v>
      </c>
      <c r="G369" s="42">
        <v>40094</v>
      </c>
    </row>
    <row r="370" spans="1:7" outlineLevel="1">
      <c r="A370" s="2" t="s">
        <v>334</v>
      </c>
      <c r="C370" s="4">
        <f>SUBTOTAL(9,C362:C369)</f>
        <v>99395.6</v>
      </c>
    </row>
    <row r="371" spans="1:7" outlineLevel="2">
      <c r="A371" t="s">
        <v>265</v>
      </c>
      <c r="B371" t="s">
        <v>266</v>
      </c>
      <c r="C371" s="4">
        <v>260</v>
      </c>
      <c r="D371" t="s">
        <v>156</v>
      </c>
      <c r="E371" t="s">
        <v>198</v>
      </c>
      <c r="F371" t="s">
        <v>246</v>
      </c>
      <c r="G371" s="42">
        <v>39849</v>
      </c>
    </row>
    <row r="372" spans="1:7" outlineLevel="2">
      <c r="A372" t="s">
        <v>265</v>
      </c>
      <c r="B372" t="s">
        <v>266</v>
      </c>
      <c r="C372" s="4">
        <v>1500</v>
      </c>
      <c r="D372" t="s">
        <v>147</v>
      </c>
      <c r="E372" t="s">
        <v>148</v>
      </c>
      <c r="F372" t="s">
        <v>193</v>
      </c>
      <c r="G372" s="42">
        <v>40154</v>
      </c>
    </row>
    <row r="373" spans="1:7" outlineLevel="2">
      <c r="A373" t="s">
        <v>265</v>
      </c>
      <c r="B373" t="s">
        <v>266</v>
      </c>
      <c r="C373" s="4">
        <v>15000</v>
      </c>
      <c r="D373" t="s">
        <v>152</v>
      </c>
      <c r="E373" t="s">
        <v>213</v>
      </c>
      <c r="F373" t="s">
        <v>214</v>
      </c>
      <c r="G373" s="42">
        <v>39931</v>
      </c>
    </row>
    <row r="374" spans="1:7" outlineLevel="2">
      <c r="A374" t="s">
        <v>265</v>
      </c>
      <c r="B374" t="s">
        <v>266</v>
      </c>
      <c r="C374" s="4">
        <v>633.68000000000006</v>
      </c>
      <c r="D374" t="s">
        <v>156</v>
      </c>
      <c r="E374" t="s">
        <v>157</v>
      </c>
      <c r="F374" t="s">
        <v>267</v>
      </c>
      <c r="G374" s="42">
        <v>39853</v>
      </c>
    </row>
    <row r="375" spans="1:7" outlineLevel="2">
      <c r="A375" t="s">
        <v>265</v>
      </c>
      <c r="B375" t="s">
        <v>266</v>
      </c>
      <c r="C375" s="4">
        <v>700</v>
      </c>
      <c r="D375" t="s">
        <v>152</v>
      </c>
      <c r="E375" t="s">
        <v>201</v>
      </c>
      <c r="F375" t="s">
        <v>202</v>
      </c>
      <c r="G375" s="42">
        <v>39890</v>
      </c>
    </row>
    <row r="376" spans="1:7" outlineLevel="2">
      <c r="A376" t="s">
        <v>265</v>
      </c>
      <c r="B376" t="s">
        <v>266</v>
      </c>
      <c r="C376" s="4">
        <v>1290</v>
      </c>
      <c r="D376" t="s">
        <v>139</v>
      </c>
      <c r="E376" t="s">
        <v>208</v>
      </c>
      <c r="F376" t="s">
        <v>209</v>
      </c>
      <c r="G376" s="42">
        <v>39903</v>
      </c>
    </row>
    <row r="377" spans="1:7" outlineLevel="2">
      <c r="A377" t="s">
        <v>265</v>
      </c>
      <c r="B377" t="s">
        <v>266</v>
      </c>
      <c r="C377" s="4">
        <v>10000</v>
      </c>
      <c r="D377" t="s">
        <v>165</v>
      </c>
      <c r="E377" t="s">
        <v>131</v>
      </c>
      <c r="F377" t="s">
        <v>132</v>
      </c>
      <c r="G377" s="42">
        <v>39814</v>
      </c>
    </row>
    <row r="378" spans="1:7" outlineLevel="2">
      <c r="A378" t="s">
        <v>265</v>
      </c>
      <c r="B378" t="s">
        <v>266</v>
      </c>
      <c r="C378" s="4">
        <v>727</v>
      </c>
      <c r="D378" t="s">
        <v>147</v>
      </c>
      <c r="E378" t="s">
        <v>227</v>
      </c>
      <c r="F378" t="s">
        <v>228</v>
      </c>
      <c r="G378" s="42">
        <v>40140</v>
      </c>
    </row>
    <row r="379" spans="1:7" outlineLevel="2">
      <c r="A379" t="s">
        <v>265</v>
      </c>
      <c r="B379" t="s">
        <v>266</v>
      </c>
      <c r="C379" s="4">
        <v>259</v>
      </c>
      <c r="D379" t="s">
        <v>162</v>
      </c>
      <c r="E379" t="s">
        <v>217</v>
      </c>
      <c r="F379" t="s">
        <v>218</v>
      </c>
      <c r="G379" s="42">
        <v>40101</v>
      </c>
    </row>
    <row r="380" spans="1:7" outlineLevel="2">
      <c r="A380" t="s">
        <v>265</v>
      </c>
      <c r="B380" t="s">
        <v>266</v>
      </c>
      <c r="C380" s="4">
        <v>8000</v>
      </c>
      <c r="D380" t="s">
        <v>147</v>
      </c>
      <c r="E380" t="s">
        <v>229</v>
      </c>
      <c r="F380" t="s">
        <v>230</v>
      </c>
      <c r="G380" s="42">
        <v>40141</v>
      </c>
    </row>
    <row r="381" spans="1:7" outlineLevel="1">
      <c r="A381" s="2" t="s">
        <v>335</v>
      </c>
      <c r="C381" s="4">
        <f>SUBTOTAL(9,C371:C380)</f>
        <v>38369.68</v>
      </c>
    </row>
    <row r="382" spans="1:7" outlineLevel="2">
      <c r="A382" t="s">
        <v>268</v>
      </c>
      <c r="B382" t="s">
        <v>269</v>
      </c>
      <c r="C382" s="4">
        <v>-871.86</v>
      </c>
      <c r="D382" t="s">
        <v>9</v>
      </c>
      <c r="E382" t="s">
        <v>10</v>
      </c>
      <c r="F382" t="s">
        <v>11</v>
      </c>
      <c r="G382" s="42">
        <v>40178</v>
      </c>
    </row>
    <row r="383" spans="1:7" outlineLevel="1">
      <c r="A383" s="2" t="s">
        <v>336</v>
      </c>
      <c r="C383" s="4">
        <f>SUBTOTAL(9,C382:C382)</f>
        <v>-871.86</v>
      </c>
    </row>
    <row r="384" spans="1:7">
      <c r="A384" s="2" t="s">
        <v>337</v>
      </c>
      <c r="C384" s="4">
        <f>SUBTOTAL(9,C2:C382)</f>
        <v>7.8443918027915061E-12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Regnskab</vt:lpstr>
      <vt:lpstr>Ark2</vt:lpstr>
      <vt:lpstr>Noter</vt:lpstr>
      <vt:lpstr>'Ark2'!EksterneData_1</vt:lpstr>
      <vt:lpstr>Noter!EksterneData_1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Andersen</dc:creator>
  <cp:lastModifiedBy>Sonja Andersen</cp:lastModifiedBy>
  <dcterms:created xsi:type="dcterms:W3CDTF">2010-01-06T12:15:51Z</dcterms:created>
  <dcterms:modified xsi:type="dcterms:W3CDTF">2010-01-06T12:19:04Z</dcterms:modified>
</cp:coreProperties>
</file>